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05" tabRatio="727" activeTab="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externalReferences>
    <externalReference r:id="rId38"/>
  </externalReferences>
  <definedNames>
    <definedName name="_xlfn.IFERROR" hidden="1">#NAME?</definedName>
    <definedName name="_xlnm.Print_Titles" localSheetId="14">'9.1. sz. mell'!$1:$7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1">'1.1.sz.mell.'!$A$1:$C$159</definedName>
    <definedName name="_xlnm.Print_Area" localSheetId="2">'1.2.sz.mell.'!$A$1:$C$160</definedName>
    <definedName name="_xlnm.Print_Area" localSheetId="3">'1.3.sz.mell.'!$A$1:$C$160</definedName>
    <definedName name="_xlnm.Print_Area" localSheetId="4">'1.4.sz.mell.'!$A$1:$C$160</definedName>
    <definedName name="_xlnm.Print_Area" localSheetId="33">'7. sz tájékoztató t.'!$A$1:$E$37</definedName>
  </definedNames>
  <calcPr fullCalcOnLoad="1"/>
</workbook>
</file>

<file path=xl/sharedStrings.xml><?xml version="1.0" encoding="utf-8"?>
<sst xmlns="http://schemas.openxmlformats.org/spreadsheetml/2006/main" count="4290" uniqueCount="646">
  <si>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</si>
  <si>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</si>
  <si>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</si>
  <si>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</si>
  <si>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</si>
  <si>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</si>
  <si>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</si>
  <si>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</si>
  <si>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</si>
  <si>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</si>
  <si>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</si>
  <si>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</si>
  <si>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</si>
  <si>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</si>
  <si>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</si>
  <si>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</si>
  <si>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</si>
  <si>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</si>
  <si>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</si>
  <si>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</si>
  <si>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</si>
  <si>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</si>
  <si>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</si>
  <si>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</si>
  <si>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</si>
  <si>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</si>
  <si>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</si>
  <si>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</si>
  <si>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</si>
  <si>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</si>
  <si>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</si>
  <si>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</si>
  <si>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</si>
  <si>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</si>
  <si>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</si>
  <si>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</si>
  <si>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</si>
  <si>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</si>
  <si>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</si>
  <si>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</si>
  <si>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</si>
  <si>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</si>
  <si>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</si>
  <si>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</si>
  <si>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</si>
  <si>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</si>
  <si>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</si>
  <si>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</si>
  <si>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</si>
  <si>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</si>
  <si>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</si>
  <si>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</si>
  <si>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</si>
  <si>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</si>
  <si>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</si>
  <si>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</si>
  <si>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</si>
  <si>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</si>
  <si>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</si>
  <si>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</si>
  <si>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</si>
  <si>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</si>
  <si>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</si>
  <si>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</si>
  <si>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</si>
  <si>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</si>
  <si>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</si>
  <si>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</si>
  <si>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</si>
  <si>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</si>
  <si>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</si>
  <si>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</si>
  <si>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</si>
  <si>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</si>
  <si>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</si>
  <si>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</si>
  <si>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</si>
  <si>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</si>
  <si>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</si>
  <si>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</si>
  <si>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</si>
  <si>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</si>
  <si>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</si>
  <si>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</si>
  <si>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</si>
  <si>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</si>
  <si>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</si>
  <si>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</si>
  <si>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</si>
  <si>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</si>
  <si>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</si>
  <si>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</si>
  <si>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</si>
  <si>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</si>
  <si>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</si>
  <si>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</si>
  <si>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</si>
  <si>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</si>
  <si>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</si>
  <si>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</si>
  <si>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</si>
  <si>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</si>
  <si>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</si>
  <si>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</si>
  <si>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</si>
  <si>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</si>
  <si>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</si>
  <si>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</si>
  <si>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</si>
  <si>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</si>
  <si>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</si>
  <si>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</si>
  <si>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</si>
  <si>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</si>
  <si>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</si>
  <si>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</si>
  <si>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</si>
  <si>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</si>
  <si>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</si>
  <si>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</si>
  <si>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</si>
  <si>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</si>
  <si>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</si>
  <si>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</si>
  <si>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</si>
  <si>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</si>
  <si>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</si>
  <si>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</si>
  <si>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</si>
  <si>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</si>
  <si>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</si>
  <si>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</si>
  <si>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</si>
  <si>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</si>
  <si>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</si>
  <si>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</si>
  <si>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</si>
  <si>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</si>
  <si>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</si>
  <si>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</si>
  <si>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</si>
  <si>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</si>
  <si>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</si>
  <si>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</si>
  <si>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</si>
  <si>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</si>
  <si>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</si>
  <si>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</si>
  <si>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</si>
  <si>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</si>
  <si>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</si>
  <si>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</si>
  <si>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</si>
  <si>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</si>
  <si>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</si>
  <si>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</si>
  <si>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</si>
  <si>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</si>
  <si>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</si>
  <si>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</si>
  <si>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</si>
  <si>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</si>
  <si>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</si>
  <si>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</si>
  <si>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</si>
  <si>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</si>
  <si>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</si>
  <si>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</si>
  <si>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</si>
  <si>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</si>
  <si>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</si>
  <si>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</si>
  <si>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</si>
  <si>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</si>
  <si>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</si>
  <si>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</si>
  <si>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</si>
  <si>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</si>
  <si>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</si>
  <si>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</si>
  <si>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</si>
  <si>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</si>
  <si>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</si>
  <si>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</si>
  <si>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</si>
  <si>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</si>
  <si>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</si>
  <si>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</si>
  <si>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</si>
  <si>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</si>
  <si>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</si>
  <si>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</si>
  <si>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</si>
  <si>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</si>
  <si>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</si>
  <si>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</si>
  <si>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</si>
  <si>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</si>
  <si>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</si>
  <si>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</si>
  <si>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</si>
  <si>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</si>
  <si>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</si>
  <si>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</si>
  <si>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</si>
  <si>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</si>
  <si>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</si>
  <si>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</si>
  <si>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</si>
  <si>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</si>
  <si>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</si>
  <si>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</si>
  <si>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</si>
  <si>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</si>
  <si>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</si>
  <si>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</si>
  <si>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</si>
  <si>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</si>
  <si>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</si>
  <si>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</si>
  <si>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</si>
  <si>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</si>
  <si>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</si>
  <si>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</si>
  <si>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</si>
  <si>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</si>
  <si>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</si>
  <si>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</si>
  <si>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</si>
  <si>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</si>
  <si>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</si>
  <si>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</si>
  <si>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</si>
  <si>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</si>
  <si>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</si>
  <si>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</si>
  <si>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</si>
  <si>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</si>
  <si>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</si>
  <si>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</si>
  <si>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</si>
  <si>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</si>
  <si>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</si>
  <si>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</si>
  <si>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</si>
  <si>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</si>
  <si>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</si>
  <si>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</si>
  <si>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</si>
  <si>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</si>
  <si>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</si>
  <si>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</si>
  <si>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</si>
  <si>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</si>
  <si>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</si>
  <si>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</si>
  <si>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</si>
  <si>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</si>
  <si>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</si>
  <si>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</si>
  <si>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</si>
  <si>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</si>
  <si>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</si>
  <si>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</si>
  <si>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</si>
  <si>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</si>
  <si>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</si>
  <si>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</si>
  <si>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</si>
  <si>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</si>
  <si>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</si>
  <si>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</si>
  <si>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</si>
  <si>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</si>
  <si>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</si>
  <si>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</si>
  <si>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</si>
  <si>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</si>
  <si>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</si>
  <si>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</si>
  <si>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</si>
  <si>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</si>
  <si>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</si>
  <si>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</si>
  <si>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</si>
  <si>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</si>
  <si>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</si>
  <si>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</si>
  <si>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</si>
  <si>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</si>
  <si>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</si>
  <si>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</si>
  <si>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</si>
  <si>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</si>
  <si>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</si>
  <si>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</si>
  <si>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</si>
  <si>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</si>
  <si>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</si>
  <si>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</si>
  <si>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</si>
  <si>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</si>
  <si>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</si>
  <si>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</si>
  <si>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</si>
  <si>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</si>
  <si>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</si>
  <si>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</si>
  <si>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</si>
  <si>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</si>
  <si>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</si>
  <si>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</si>
  <si>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</si>
  <si>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</si>
  <si>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</si>
  <si>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</si>
  <si>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</si>
  <si>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</si>
  <si>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</si>
  <si>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</si>
  <si>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</si>
  <si>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</si>
  <si>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</si>
  <si>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</si>
  <si>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</si>
  <si>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</si>
  <si>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</si>
  <si>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</si>
  <si>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</si>
  <si>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</si>
  <si>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</si>
  <si>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</si>
  <si>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</si>
  <si>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</si>
  <si>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</si>
  <si>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</si>
  <si>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</si>
  <si>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</si>
  <si>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</si>
  <si>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</si>
  <si>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</si>
  <si>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</si>
  <si>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</si>
  <si>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</si>
  <si>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</si>
  <si>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</si>
  <si>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</si>
  <si>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</si>
  <si>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</si>
  <si>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</si>
  <si>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</si>
  <si>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</si>
  <si>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</si>
  <si>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</si>
  <si>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</si>
  <si>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</si>
  <si>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</si>
  <si>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</si>
  <si>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</si>
  <si>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</si>
  <si>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</si>
  <si>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</si>
  <si>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</si>
  <si>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</si>
  <si>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</si>
  <si>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</si>
  <si>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</si>
  <si>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</si>
  <si>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</si>
  <si>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</si>
  <si>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</si>
  <si>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</si>
  <si>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</si>
  <si>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</si>
  <si>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</si>
  <si>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</si>
  <si>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</si>
  <si>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</si>
  <si>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</si>
  <si>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</si>
  <si>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</si>
  <si>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</si>
  <si>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</si>
  <si>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</si>
  <si>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</si>
  <si>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</si>
  <si>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</si>
  <si>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</si>
  <si>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</si>
  <si>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</si>
  <si>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</si>
  <si>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</si>
  <si>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</si>
  <si>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</si>
  <si>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</si>
  <si>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</si>
  <si>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</si>
  <si>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</si>
  <si>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</si>
  <si>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</si>
  <si>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</si>
  <si>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</si>
  <si>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</si>
  <si>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</si>
  <si>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</si>
  <si>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</si>
  <si>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</si>
  <si>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</si>
  <si>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</si>
  <si>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</si>
  <si>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</si>
  <si>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</si>
  <si>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</si>
  <si>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</si>
  <si>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</si>
  <si>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</si>
  <si>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</si>
  <si>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</si>
  <si>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</si>
  <si>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</si>
  <si>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</si>
  <si>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</si>
  <si>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</si>
  <si>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</si>
  <si>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</si>
  <si>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</si>
  <si>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</si>
  <si>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</si>
  <si>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</si>
  <si>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</si>
  <si>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</si>
  <si>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</si>
  <si>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</si>
  <si>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</si>
  <si>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</si>
  <si>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</si>
  <si>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</si>
  <si>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</si>
  <si>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</si>
  <si>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</si>
  <si>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</si>
  <si>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</si>
  <si>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</si>
  <si>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</si>
  <si>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</si>
  <si>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</si>
  <si>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</si>
  <si>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</si>
  <si>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</si>
  <si>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</si>
  <si>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</si>
  <si>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</si>
  <si>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</si>
  <si>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</si>
  <si>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</si>
  <si>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</si>
  <si>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</si>
  <si>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</si>
  <si>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</si>
  <si>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</si>
  <si>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</si>
  <si>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</si>
  <si>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</si>
  <si>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</si>
  <si>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</si>
  <si>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</si>
  <si>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</si>
  <si>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</si>
  <si>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</si>
  <si>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</si>
  <si>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</si>
  <si>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</si>
  <si>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</si>
  <si>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</si>
  <si>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</si>
  <si>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</si>
  <si>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</si>
  <si>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</si>
  <si>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</si>
  <si>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</si>
  <si>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</si>
  <si>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</si>
  <si>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</si>
  <si>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</si>
  <si>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</si>
  <si>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</si>
  <si>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</si>
  <si>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</si>
  <si>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</si>
  <si>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</si>
  <si>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</si>
  <si>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</si>
  <si>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</si>
  <si>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</si>
  <si>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</si>
  <si>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</si>
  <si>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</si>
  <si>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</si>
  <si>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</si>
  <si>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</si>
  <si>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</si>
  <si>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</si>
  <si>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</si>
  <si>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</si>
  <si>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</si>
  <si>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</si>
  <si>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</si>
  <si>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</si>
  <si>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</si>
  <si>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</si>
  <si>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</si>
  <si>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</si>
  <si>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</si>
  <si>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</si>
  <si>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</si>
  <si>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</si>
  <si>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</si>
  <si>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</si>
  <si>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</si>
  <si>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</si>
  <si>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</si>
  <si>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</si>
  <si>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</si>
  <si>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</si>
  <si>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</si>
  <si>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</si>
  <si>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</si>
  <si>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</si>
  <si>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</si>
  <si>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</si>
  <si>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</si>
  <si>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</si>
  <si>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</si>
  <si>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</si>
  <si>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</si>
  <si>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</si>
  <si>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</si>
  <si>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</si>
  <si>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</si>
  <si>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</si>
  <si>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</si>
  <si>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</si>
  <si>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</si>
  <si>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</si>
  <si>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</si>
  <si>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</si>
  <si>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</si>
  <si>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</si>
  <si>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</si>
  <si>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</si>
  <si>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</si>
  <si>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</si>
  <si>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</si>
  <si>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</si>
  <si>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</si>
  <si>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</si>
  <si>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</si>
  <si>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</si>
  <si>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</si>
  <si>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</si>
  <si>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</si>
  <si>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</si>
  <si>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</si>
  <si>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</si>
  <si>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</si>
  <si>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</si>
  <si>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</si>
  <si>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</si>
  <si>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</si>
  <si>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</si>
  <si>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</si>
  <si>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</si>
  <si>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</si>
  <si>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</si>
  <si>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</si>
  <si>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</si>
  <si>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</si>
  <si>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Balatonvilágosi Szivárvány Óvoda</t>
  </si>
  <si>
    <t>Balatonvilágos Község Önkormányzat Gazdasági Ellátó és Vagyongazdálkodó Szervezete</t>
  </si>
  <si>
    <t>Balatonvilágosi szivárvány Óvoda</t>
  </si>
  <si>
    <t>TOP-2.1.3-16 Települési környezetvédelmi infrastruktúra fejlesztések</t>
  </si>
  <si>
    <t>Tartalék</t>
  </si>
  <si>
    <t>Zöldterület gondozása beszámítással</t>
  </si>
  <si>
    <t>Közvilágítás</t>
  </si>
  <si>
    <t>Köztemetői feladatok</t>
  </si>
  <si>
    <t>Közutak fenntartása</t>
  </si>
  <si>
    <t>Üdülőhelyi feladatok beszámítással</t>
  </si>
  <si>
    <t>Polgármesterek bértámogatása</t>
  </si>
  <si>
    <t>Óvoda bértámogatás 8/12</t>
  </si>
  <si>
    <t>Óvoda bértámogatás4/12</t>
  </si>
  <si>
    <t>Óvoda működési támogatás 8/12</t>
  </si>
  <si>
    <t>Óvoda működési támogatás 4/12</t>
  </si>
  <si>
    <t>Szociális étkeztetés</t>
  </si>
  <si>
    <t>Tanyagondnoki szolgáltatás</t>
  </si>
  <si>
    <t>Gyermekétkeztetés üzemeltetési támogatása</t>
  </si>
  <si>
    <t>Gyermekétkeztetés dolgozók bértámogatása</t>
  </si>
  <si>
    <t>Könyvtári támogatás</t>
  </si>
  <si>
    <t>Nyugdíjas Klub</t>
  </si>
  <si>
    <t>Támogatás összege</t>
  </si>
  <si>
    <t>Polgárőrség</t>
  </si>
  <si>
    <t>Nőegylet</t>
  </si>
  <si>
    <t>Dalkör</t>
  </si>
  <si>
    <t>Karate Egyesület</t>
  </si>
  <si>
    <t>Rákóczi Szövetség</t>
  </si>
  <si>
    <t>Mozdulj Balaton!</t>
  </si>
  <si>
    <t>Mozdulj Világos Sportegyesület</t>
  </si>
  <si>
    <t>Balatoni futár</t>
  </si>
  <si>
    <t>Balatonvilágos Község Önkormányzata adósságot keletkeztető ügyletekből és kezességvállalásokból fennálló kötelezettségei</t>
  </si>
  <si>
    <t>Balatonvilágos Község Önkormányzata saját bevételeinek részletezése az adósságot keletkeztető ügyletből származó tárgyévi fizetési kötelezettség megállapításához</t>
  </si>
  <si>
    <t>Balatonvilágos Község Önkormányzata évi adósságot keletkeztető fejlesztési céljai</t>
  </si>
  <si>
    <t>2019. évi előirányzat</t>
  </si>
  <si>
    <t>2019. évi előirányzat BEVÉTELEK</t>
  </si>
  <si>
    <t>Vagyoni típusú adó</t>
  </si>
  <si>
    <t>Csapadékvíz-elvezető hálózat kiépítése</t>
  </si>
  <si>
    <t>2018/2019</t>
  </si>
  <si>
    <t>Hozzájárulás a pénzbeli szociális ellátásokhoz</t>
  </si>
  <si>
    <t>2017. évi tény</t>
  </si>
  <si>
    <t>303/28. hrsz telek visszavétele</t>
  </si>
  <si>
    <t>2019</t>
  </si>
  <si>
    <t>Vendégház gáznyomás-szabályozó áthelyezése</t>
  </si>
  <si>
    <t>Orvosi eszköz program</t>
  </si>
  <si>
    <t>Óvoda udvar árnyékoló beszerzése</t>
  </si>
  <si>
    <t>Nemzeti és helyi identitástudat erősítése önkormányzatok és nemzeti kulturális intézmények bevonásával</t>
  </si>
  <si>
    <t>Műszaki ellenőrzés keret</t>
  </si>
  <si>
    <t>Partvédőmű felújítás II. ütem</t>
  </si>
  <si>
    <t>Hivatal tetőfelújítás</t>
  </si>
  <si>
    <t>Hivatal lemezmunka</t>
  </si>
  <si>
    <t>Hivatal külső szigetelés</t>
  </si>
  <si>
    <t>Belterületi járdafelújítás anyagköltség</t>
  </si>
  <si>
    <t>Belterületi útfelújítás</t>
  </si>
  <si>
    <t>Óvoda eszköz beszerzésre (kanapé, szekrény, mosogatógép, fektető, fektetőtartó, légtisztító-párásító, cd-s magnó)</t>
  </si>
  <si>
    <t>Köszönőtábla beszerzése</t>
  </si>
  <si>
    <t>Mathiász járda felújítás, Magyar utca murvázás</t>
  </si>
  <si>
    <t>Konyha eszköz beszerzés (elektromos eszközök, lábasok)</t>
  </si>
  <si>
    <t>Bérlakás tetőfelújítás, lemezmunka</t>
  </si>
  <si>
    <t>Chip leolvasó beszerzése</t>
  </si>
  <si>
    <t>Zöldterület gondozásához eszközbeszerzés (rézsűkasza, lombszívó,) padok, homokozó beszerzése</t>
  </si>
  <si>
    <t>Szekrény, polcok beszerzése adós irodába</t>
  </si>
  <si>
    <t>Számítógépek beszerzése GEVSZ kp</t>
  </si>
  <si>
    <t>Napelemes kandeláber (Temető utca)</t>
  </si>
  <si>
    <t>Konténer WC</t>
  </si>
  <si>
    <t>Mészöly forrás felújítás</t>
  </si>
  <si>
    <t>Védőnő szekrény,polc beszerzése</t>
  </si>
  <si>
    <t>Könyvtár polcok beszerzése</t>
  </si>
  <si>
    <t>Strand tető, öltöző felújítás</t>
  </si>
  <si>
    <t>Temető felújítás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</si>
</sst>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8" borderId="7" applyNumberFormat="0" applyFont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6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7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8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39" xfId="0" applyFont="1" applyFill="1" applyBorder="1" applyAlignment="1" applyProtection="1">
      <alignment horizontal="left" vertical="center" wrapText="1"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3" xfId="0" applyFont="1" applyFill="1" applyBorder="1" applyAlignment="1" applyProtection="1">
      <alignment horizontal="right"/>
      <protection/>
    </xf>
    <xf numFmtId="164" fontId="16" fillId="0" borderId="43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4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6" applyNumberFormat="1" applyFont="1" applyFill="1" applyBorder="1" applyAlignment="1" applyProtection="1">
      <alignment/>
      <protection/>
    </xf>
    <xf numFmtId="166" fontId="17" fillId="0" borderId="46" xfId="46" applyNumberFormat="1" applyFont="1" applyFill="1" applyBorder="1" applyAlignment="1" applyProtection="1">
      <alignment/>
      <protection locked="0"/>
    </xf>
    <xf numFmtId="166" fontId="17" fillId="0" borderId="29" xfId="46" applyNumberFormat="1" applyFont="1" applyFill="1" applyBorder="1" applyAlignment="1" applyProtection="1">
      <alignment/>
      <protection locked="0"/>
    </xf>
    <xf numFmtId="166" fontId="17" fillId="0" borderId="30" xfId="46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3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6" applyNumberFormat="1" applyFont="1" applyFill="1" applyBorder="1" applyAlignment="1" applyProtection="1">
      <alignment/>
      <protection locked="0"/>
    </xf>
    <xf numFmtId="166" fontId="17" fillId="0" borderId="56" xfId="46" applyNumberFormat="1" applyFont="1" applyFill="1" applyBorder="1" applyAlignment="1" applyProtection="1">
      <alignment/>
      <protection locked="0"/>
    </xf>
    <xf numFmtId="166" fontId="17" fillId="0" borderId="51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7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7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4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6" applyNumberFormat="1" applyFont="1" applyFill="1" applyBorder="1" applyAlignment="1" applyProtection="1">
      <alignment/>
      <protection locked="0"/>
    </xf>
    <xf numFmtId="166" fontId="31" fillId="0" borderId="35" xfId="46" applyNumberFormat="1" applyFont="1" applyFill="1" applyBorder="1" applyAlignment="1">
      <alignment/>
    </xf>
    <xf numFmtId="166" fontId="31" fillId="0" borderId="11" xfId="46" applyNumberFormat="1" applyFont="1" applyFill="1" applyBorder="1" applyAlignment="1" applyProtection="1">
      <alignment/>
      <protection locked="0"/>
    </xf>
    <xf numFmtId="166" fontId="31" fillId="0" borderId="29" xfId="46" applyNumberFormat="1" applyFont="1" applyFill="1" applyBorder="1" applyAlignment="1">
      <alignment/>
    </xf>
    <xf numFmtId="166" fontId="31" fillId="0" borderId="15" xfId="46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8" xfId="0" applyNumberFormat="1" applyFont="1" applyFill="1" applyBorder="1" applyAlignment="1" applyProtection="1">
      <alignment vertical="center" wrapText="1"/>
      <protection locked="0"/>
    </xf>
    <xf numFmtId="164" fontId="31" fillId="33" borderId="59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7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44" xfId="0" applyFont="1" applyBorder="1" applyAlignment="1" applyProtection="1">
      <alignment horizontal="left" vertical="center" wrapText="1" indent="1"/>
      <protection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horizontal="right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3" xfId="58" applyNumberFormat="1" applyFont="1" applyFill="1" applyBorder="1" applyAlignment="1" applyProtection="1">
      <alignment horizontal="left" vertical="center"/>
      <protection/>
    </xf>
    <xf numFmtId="164" fontId="16" fillId="0" borderId="43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5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8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wrapText="1"/>
      <protection locked="0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rtalom\&#214;NKORM&#193;NYZAT\EXCEL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1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</v>
          </cell>
          <cell r="G7" t="str">
            <v>)</v>
          </cell>
          <cell r="H7" t="str">
            <v>önkormányzati rendelethez</v>
          </cell>
        </row>
      </sheetData>
      <sheetData sheetId="2">
        <row r="5">
          <cell r="A5" t="str">
            <v>2019. évi előirányzat BEVÉTELEK</v>
          </cell>
        </row>
      </sheetData>
      <sheetData sheetId="3">
        <row r="8">
          <cell r="C8" t="str">
            <v>2019. évi előirányzat</v>
          </cell>
        </row>
      </sheetData>
      <sheetData sheetId="12">
        <row r="5">
          <cell r="C5" t="str">
            <v>Forintban!</v>
          </cell>
        </row>
      </sheetData>
      <sheetData sheetId="13">
        <row r="5">
          <cell r="F5" t="str">
            <v>Forintban!</v>
          </cell>
        </row>
        <row r="6">
          <cell r="D6" t="str">
            <v>Felhasználás   2018. XII. 31-ig</v>
          </cell>
          <cell r="E6" t="str">
            <v>2019.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6" sqref="A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144</v>
      </c>
    </row>
    <row r="4" spans="1:2" ht="12.75">
      <c r="A4" s="134"/>
      <c r="B4" s="134"/>
    </row>
    <row r="5" spans="1:2" s="146" customFormat="1" ht="15.75">
      <c r="A5" s="85" t="s">
        <v>611</v>
      </c>
      <c r="B5" s="145"/>
    </row>
    <row r="6" spans="1:2" ht="12.75">
      <c r="A6" s="134"/>
      <c r="B6" s="134"/>
    </row>
    <row r="7" spans="1:2" ht="12.75">
      <c r="A7" s="134" t="s">
        <v>542</v>
      </c>
      <c r="B7" s="134" t="s">
        <v>483</v>
      </c>
    </row>
    <row r="8" spans="1:2" ht="12.75">
      <c r="A8" s="134" t="s">
        <v>543</v>
      </c>
      <c r="B8" s="134" t="s">
        <v>484</v>
      </c>
    </row>
    <row r="9" spans="1:2" ht="12.75">
      <c r="A9" s="134" t="s">
        <v>544</v>
      </c>
      <c r="B9" s="134" t="s">
        <v>485</v>
      </c>
    </row>
    <row r="10" spans="1:2" ht="12.75">
      <c r="A10" s="134"/>
      <c r="B10" s="134"/>
    </row>
    <row r="11" spans="1:2" ht="12.75">
      <c r="A11" s="134"/>
      <c r="B11" s="134"/>
    </row>
    <row r="12" spans="1:2" s="146" customFormat="1" ht="15.75">
      <c r="A12" s="85" t="str">
        <f>+CONCATENATE(LEFT(A5,4),". évi előirányzat KIADÁSOK")</f>
        <v>2019. évi előirányzat KIADÁSOK</v>
      </c>
      <c r="B12" s="145"/>
    </row>
    <row r="13" spans="1:2" ht="12.75">
      <c r="A13" s="134"/>
      <c r="B13" s="134"/>
    </row>
    <row r="14" spans="1:2" ht="12.75">
      <c r="A14" s="134" t="s">
        <v>545</v>
      </c>
      <c r="B14" s="134" t="s">
        <v>486</v>
      </c>
    </row>
    <row r="15" spans="1:2" ht="12.75">
      <c r="A15" s="134" t="s">
        <v>546</v>
      </c>
      <c r="B15" s="134" t="s">
        <v>487</v>
      </c>
    </row>
    <row r="16" spans="1:2" ht="12.75">
      <c r="A16" s="134" t="s">
        <v>547</v>
      </c>
      <c r="B16" s="134" t="s">
        <v>488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A12" sqref="A12:C12"/>
    </sheetView>
  </sheetViews>
  <sheetFormatPr defaultColWidth="9.00390625" defaultRowHeight="12.75"/>
  <cols>
    <col min="1" max="1" width="5.625" style="148" customWidth="1"/>
    <col min="2" max="2" width="68.625" style="148" customWidth="1"/>
    <col min="3" max="3" width="19.50390625" style="148" customWidth="1"/>
    <col min="4" max="16384" width="9.375" style="148" customWidth="1"/>
  </cols>
  <sheetData>
    <row r="1" spans="1:3" ht="33" customHeight="1">
      <c r="A1" s="599" t="s">
        <v>608</v>
      </c>
      <c r="B1" s="599"/>
      <c r="C1" s="599"/>
    </row>
    <row r="2" spans="1:4" ht="15.75" customHeight="1" thickBot="1">
      <c r="A2" s="149"/>
      <c r="B2" s="149"/>
      <c r="C2" s="158" t="str">
        <f>'2.2.sz.mell  '!E2</f>
        <v>Forintban!</v>
      </c>
      <c r="D2" s="155"/>
    </row>
    <row r="3" spans="1:3" ht="26.25" customHeight="1" thickBot="1">
      <c r="A3" s="174" t="s">
        <v>16</v>
      </c>
      <c r="B3" s="175" t="s">
        <v>189</v>
      </c>
      <c r="C3" s="176" t="str">
        <f>+'1.1.sz.mell.'!C3</f>
        <v>2019. évi előirányzat</v>
      </c>
    </row>
    <row r="4" spans="1:3" ht="15.75" thickBot="1">
      <c r="A4" s="177"/>
      <c r="B4" s="531" t="s">
        <v>489</v>
      </c>
      <c r="C4" s="532" t="s">
        <v>490</v>
      </c>
    </row>
    <row r="5" spans="1:3" ht="15">
      <c r="A5" s="178" t="s">
        <v>18</v>
      </c>
      <c r="B5" s="362" t="s">
        <v>499</v>
      </c>
      <c r="C5" s="359">
        <v>196679000</v>
      </c>
    </row>
    <row r="6" spans="1:3" ht="24.75">
      <c r="A6" s="179" t="s">
        <v>19</v>
      </c>
      <c r="B6" s="397" t="s">
        <v>243</v>
      </c>
      <c r="C6" s="360">
        <v>11907010</v>
      </c>
    </row>
    <row r="7" spans="1:3" ht="15">
      <c r="A7" s="179" t="s">
        <v>20</v>
      </c>
      <c r="B7" s="398" t="s">
        <v>500</v>
      </c>
      <c r="C7" s="360"/>
    </row>
    <row r="8" spans="1:3" ht="24.75">
      <c r="A8" s="179" t="s">
        <v>21</v>
      </c>
      <c r="B8" s="398" t="s">
        <v>245</v>
      </c>
      <c r="C8" s="360"/>
    </row>
    <row r="9" spans="1:3" ht="15">
      <c r="A9" s="180" t="s">
        <v>22</v>
      </c>
      <c r="B9" s="398" t="s">
        <v>244</v>
      </c>
      <c r="C9" s="361">
        <v>650000</v>
      </c>
    </row>
    <row r="10" spans="1:3" ht="15.75" thickBot="1">
      <c r="A10" s="179" t="s">
        <v>23</v>
      </c>
      <c r="B10" s="399" t="s">
        <v>501</v>
      </c>
      <c r="C10" s="360"/>
    </row>
    <row r="11" spans="1:3" ht="15.75" thickBot="1">
      <c r="A11" s="608" t="s">
        <v>192</v>
      </c>
      <c r="B11" s="609"/>
      <c r="C11" s="181">
        <f>SUM(C5:C10)</f>
        <v>209236010</v>
      </c>
    </row>
    <row r="12" spans="1:3" ht="23.25" customHeight="1">
      <c r="A12" s="610" t="s">
        <v>221</v>
      </c>
      <c r="B12" s="610"/>
      <c r="C12" s="610"/>
    </row>
  </sheetData>
  <sheetProtection sheet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...../2018.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48" customWidth="1"/>
    <col min="2" max="2" width="66.875" style="148" customWidth="1"/>
    <col min="3" max="3" width="27.00390625" style="148" customWidth="1"/>
    <col min="4" max="16384" width="9.375" style="148" customWidth="1"/>
  </cols>
  <sheetData>
    <row r="1" spans="1:3" ht="33" customHeight="1">
      <c r="A1" s="599" t="s">
        <v>609</v>
      </c>
      <c r="B1" s="599"/>
      <c r="C1" s="599"/>
    </row>
    <row r="2" spans="1:4" ht="15.75" customHeight="1" thickBot="1">
      <c r="A2" s="149"/>
      <c r="B2" s="149"/>
      <c r="C2" s="158" t="str">
        <f>'4.sz.mell.'!C2</f>
        <v>Forintban!</v>
      </c>
      <c r="D2" s="155"/>
    </row>
    <row r="3" spans="1:3" ht="26.25" customHeight="1" thickBot="1">
      <c r="A3" s="174" t="s">
        <v>16</v>
      </c>
      <c r="B3" s="175" t="s">
        <v>193</v>
      </c>
      <c r="C3" s="176" t="s">
        <v>219</v>
      </c>
    </row>
    <row r="4" spans="1:3" ht="15.75" thickBot="1">
      <c r="A4" s="177"/>
      <c r="B4" s="531" t="s">
        <v>489</v>
      </c>
      <c r="C4" s="532" t="s">
        <v>490</v>
      </c>
    </row>
    <row r="5" spans="1:3" ht="15">
      <c r="A5" s="178" t="s">
        <v>18</v>
      </c>
      <c r="B5" s="185"/>
      <c r="C5" s="182"/>
    </row>
    <row r="6" spans="1:3" ht="15">
      <c r="A6" s="179" t="s">
        <v>19</v>
      </c>
      <c r="B6" s="186"/>
      <c r="C6" s="183"/>
    </row>
    <row r="7" spans="1:3" ht="15.75" thickBot="1">
      <c r="A7" s="180" t="s">
        <v>20</v>
      </c>
      <c r="B7" s="187"/>
      <c r="C7" s="184"/>
    </row>
    <row r="8" spans="1:3" s="482" customFormat="1" ht="17.25" customHeight="1" thickBot="1">
      <c r="A8" s="483" t="s">
        <v>21</v>
      </c>
      <c r="B8" s="130" t="s">
        <v>194</v>
      </c>
      <c r="C8" s="181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workbookViewId="0" topLeftCell="A12">
      <selection activeCell="E25" sqref="E25"/>
    </sheetView>
  </sheetViews>
  <sheetFormatPr defaultColWidth="9.00390625" defaultRowHeight="12.75"/>
  <cols>
    <col min="1" max="1" width="5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5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12.75">
      <c r="A1" s="659"/>
      <c r="B1" s="660"/>
      <c r="C1" s="660"/>
      <c r="D1" s="660"/>
      <c r="E1" s="660"/>
      <c r="F1" s="660"/>
    </row>
    <row r="2" spans="1:6" ht="18" customHeight="1">
      <c r="A2" s="659"/>
      <c r="B2" s="661" t="str">
        <f>CONCATENATE("6. melléklet ",'[1]ALAPADATOK'!A7," ",'[1]ALAPADATOK'!B7," ",'[1]ALAPADATOK'!C7," ",'[1]ALAPADATOK'!D7," ",'[1]ALAPADATOK'!E7," ",'[1]ALAPADATOK'!F7," ",'[1]ALAPADATOK'!G7," ",'[1]ALAPADATOK'!H7)</f>
        <v>6. melléklet a … / 2019 ( … ) önkormányzati rendelethez</v>
      </c>
      <c r="C2" s="662"/>
      <c r="D2" s="662"/>
      <c r="E2" s="662"/>
      <c r="F2" s="662"/>
    </row>
    <row r="3" spans="1:6" ht="12.75">
      <c r="A3" s="659"/>
      <c r="B3" s="660"/>
      <c r="C3" s="660"/>
      <c r="D3" s="660"/>
      <c r="E3" s="660"/>
      <c r="F3" s="660"/>
    </row>
    <row r="4" spans="1:6" ht="25.5" customHeight="1">
      <c r="A4" s="663" t="s">
        <v>0</v>
      </c>
      <c r="B4" s="663"/>
      <c r="C4" s="663"/>
      <c r="D4" s="663"/>
      <c r="E4" s="663"/>
      <c r="F4" s="663"/>
    </row>
    <row r="5" spans="1:6" ht="22.5" customHeight="1" thickBot="1">
      <c r="A5" s="659"/>
      <c r="B5" s="660"/>
      <c r="C5" s="660"/>
      <c r="D5" s="660"/>
      <c r="E5" s="660"/>
      <c r="F5" s="664" t="str">
        <f>'[1]KV_5.sz.mell.'!C5</f>
        <v>Forintban!</v>
      </c>
    </row>
    <row r="6" spans="1:6" s="45" customFormat="1" ht="44.25" customHeight="1" thickBot="1">
      <c r="A6" s="665" t="s">
        <v>63</v>
      </c>
      <c r="B6" s="666" t="s">
        <v>64</v>
      </c>
      <c r="C6" s="666" t="s">
        <v>65</v>
      </c>
      <c r="D6" s="666" t="str">
        <f>+CONCATENATE("Felhasználás   ",LEFT('[1]KV_ÖSSZEFÜGGÉSEK'!A5,4)-1,". XII. 31-ig")</f>
        <v>Felhasználás   2018. XII. 31-ig</v>
      </c>
      <c r="E6" s="666" t="str">
        <f>+'[1]KV_1.1.sz.mell.'!C8</f>
        <v>2019. évi előirányzat</v>
      </c>
      <c r="F6" s="667" t="str">
        <f>+CONCATENATE(LEFT('[1]KV_ÖSSZEFÜGGÉSEK'!A5,4),". utáni szükséglet")</f>
        <v>2019. utáni szükséglet</v>
      </c>
    </row>
    <row r="7" spans="1:6" s="55" customFormat="1" ht="12" customHeight="1" thickBot="1">
      <c r="A7" s="53" t="s">
        <v>489</v>
      </c>
      <c r="B7" s="54" t="s">
        <v>490</v>
      </c>
      <c r="C7" s="54" t="s">
        <v>491</v>
      </c>
      <c r="D7" s="54" t="s">
        <v>493</v>
      </c>
      <c r="E7" s="54" t="s">
        <v>492</v>
      </c>
      <c r="F7" s="534" t="s">
        <v>560</v>
      </c>
    </row>
    <row r="8" spans="1:6" ht="15.75" customHeight="1">
      <c r="A8" s="484" t="s">
        <v>613</v>
      </c>
      <c r="B8" s="25">
        <v>113250861</v>
      </c>
      <c r="C8" s="486" t="s">
        <v>614</v>
      </c>
      <c r="D8" s="25">
        <v>44436177</v>
      </c>
      <c r="E8" s="25">
        <v>68814684</v>
      </c>
      <c r="F8" s="56">
        <f aca="true" t="shared" si="0" ref="F8:F24">B8-D8-E8</f>
        <v>0</v>
      </c>
    </row>
    <row r="9" spans="1:6" ht="15.75" customHeight="1">
      <c r="A9" s="484" t="s">
        <v>617</v>
      </c>
      <c r="B9" s="25">
        <v>3200400</v>
      </c>
      <c r="C9" s="486" t="s">
        <v>618</v>
      </c>
      <c r="D9" s="25"/>
      <c r="E9" s="25">
        <v>3200400</v>
      </c>
      <c r="F9" s="56">
        <f t="shared" si="0"/>
        <v>0</v>
      </c>
    </row>
    <row r="10" spans="1:6" ht="15.75" customHeight="1">
      <c r="A10" s="484" t="s">
        <v>619</v>
      </c>
      <c r="B10" s="25">
        <v>2852029</v>
      </c>
      <c r="C10" s="486" t="s">
        <v>618</v>
      </c>
      <c r="D10" s="25"/>
      <c r="E10" s="25">
        <v>2852029</v>
      </c>
      <c r="F10" s="56">
        <f t="shared" si="0"/>
        <v>0</v>
      </c>
    </row>
    <row r="11" spans="1:6" ht="15.75" customHeight="1">
      <c r="A11" s="485" t="s">
        <v>620</v>
      </c>
      <c r="B11" s="25">
        <v>2000000</v>
      </c>
      <c r="C11" s="486" t="s">
        <v>618</v>
      </c>
      <c r="D11" s="25"/>
      <c r="E11" s="25">
        <v>2000000</v>
      </c>
      <c r="F11" s="56">
        <f t="shared" si="0"/>
        <v>0</v>
      </c>
    </row>
    <row r="12" spans="1:6" ht="15.75" customHeight="1">
      <c r="A12" s="484" t="s">
        <v>621</v>
      </c>
      <c r="B12" s="25">
        <v>2000000</v>
      </c>
      <c r="C12" s="486" t="s">
        <v>618</v>
      </c>
      <c r="D12" s="25"/>
      <c r="E12" s="25">
        <v>2000000</v>
      </c>
      <c r="F12" s="56">
        <f t="shared" si="0"/>
        <v>0</v>
      </c>
    </row>
    <row r="13" spans="1:6" ht="36.75" customHeight="1">
      <c r="A13" s="485" t="s">
        <v>622</v>
      </c>
      <c r="B13" s="25">
        <v>5000000</v>
      </c>
      <c r="C13" s="486" t="s">
        <v>618</v>
      </c>
      <c r="D13" s="25"/>
      <c r="E13" s="25">
        <v>5000000</v>
      </c>
      <c r="F13" s="56">
        <f t="shared" si="0"/>
        <v>0</v>
      </c>
    </row>
    <row r="14" spans="1:6" ht="29.25" customHeight="1">
      <c r="A14" s="484" t="s">
        <v>630</v>
      </c>
      <c r="B14" s="25">
        <v>1116061</v>
      </c>
      <c r="C14" s="486" t="s">
        <v>618</v>
      </c>
      <c r="D14" s="25"/>
      <c r="E14" s="25">
        <v>1116061</v>
      </c>
      <c r="F14" s="56">
        <f t="shared" si="0"/>
        <v>0</v>
      </c>
    </row>
    <row r="15" spans="1:6" ht="15.75" customHeight="1">
      <c r="A15" s="484" t="s">
        <v>631</v>
      </c>
      <c r="B15" s="25">
        <v>750000</v>
      </c>
      <c r="C15" s="486" t="s">
        <v>618</v>
      </c>
      <c r="D15" s="25"/>
      <c r="E15" s="25">
        <v>750000</v>
      </c>
      <c r="F15" s="56">
        <f t="shared" si="0"/>
        <v>0</v>
      </c>
    </row>
    <row r="16" spans="1:6" ht="15.75" customHeight="1">
      <c r="A16" s="484" t="s">
        <v>633</v>
      </c>
      <c r="B16" s="25">
        <v>509270</v>
      </c>
      <c r="C16" s="486" t="s">
        <v>618</v>
      </c>
      <c r="D16" s="25"/>
      <c r="E16" s="25">
        <v>509270</v>
      </c>
      <c r="F16" s="56">
        <f t="shared" si="0"/>
        <v>0</v>
      </c>
    </row>
    <row r="17" spans="1:6" ht="15.75" customHeight="1">
      <c r="A17" s="484" t="s">
        <v>635</v>
      </c>
      <c r="B17" s="25">
        <v>33000</v>
      </c>
      <c r="C17" s="486" t="s">
        <v>618</v>
      </c>
      <c r="D17" s="25"/>
      <c r="E17" s="25">
        <v>33000</v>
      </c>
      <c r="F17" s="56">
        <f t="shared" si="0"/>
        <v>0</v>
      </c>
    </row>
    <row r="18" spans="1:6" ht="28.5" customHeight="1">
      <c r="A18" s="484" t="s">
        <v>636</v>
      </c>
      <c r="B18" s="25">
        <v>6411900</v>
      </c>
      <c r="C18" s="486" t="s">
        <v>618</v>
      </c>
      <c r="D18" s="25"/>
      <c r="E18" s="25">
        <v>6411900</v>
      </c>
      <c r="F18" s="56">
        <f t="shared" si="0"/>
        <v>0</v>
      </c>
    </row>
    <row r="19" spans="1:6" ht="15.75" customHeight="1">
      <c r="A19" s="484" t="s">
        <v>637</v>
      </c>
      <c r="B19" s="25">
        <v>317500</v>
      </c>
      <c r="C19" s="486" t="s">
        <v>618</v>
      </c>
      <c r="D19" s="25"/>
      <c r="E19" s="25">
        <v>317500</v>
      </c>
      <c r="F19" s="56">
        <f t="shared" si="0"/>
        <v>0</v>
      </c>
    </row>
    <row r="20" spans="1:6" ht="15.75" customHeight="1">
      <c r="A20" s="484" t="s">
        <v>638</v>
      </c>
      <c r="B20" s="25">
        <v>600000</v>
      </c>
      <c r="C20" s="486" t="s">
        <v>618</v>
      </c>
      <c r="D20" s="25"/>
      <c r="E20" s="25">
        <v>600000</v>
      </c>
      <c r="F20" s="56">
        <f t="shared" si="0"/>
        <v>0</v>
      </c>
    </row>
    <row r="21" spans="1:6" ht="15.75" customHeight="1">
      <c r="A21" s="484" t="s">
        <v>639</v>
      </c>
      <c r="B21" s="25">
        <v>8890000</v>
      </c>
      <c r="C21" s="486" t="s">
        <v>618</v>
      </c>
      <c r="D21" s="25"/>
      <c r="E21" s="25">
        <v>8890000</v>
      </c>
      <c r="F21" s="56">
        <f t="shared" si="0"/>
        <v>0</v>
      </c>
    </row>
    <row r="22" spans="1:6" ht="15.75" customHeight="1">
      <c r="A22" s="484" t="s">
        <v>640</v>
      </c>
      <c r="B22" s="25">
        <v>6350000</v>
      </c>
      <c r="C22" s="486" t="s">
        <v>618</v>
      </c>
      <c r="D22" s="25"/>
      <c r="E22" s="25">
        <v>6350000</v>
      </c>
      <c r="F22" s="56">
        <f t="shared" si="0"/>
        <v>0</v>
      </c>
    </row>
    <row r="23" spans="1:6" ht="15.75" customHeight="1">
      <c r="A23" s="57" t="s">
        <v>642</v>
      </c>
      <c r="B23" s="26">
        <v>150000</v>
      </c>
      <c r="C23" s="487" t="s">
        <v>618</v>
      </c>
      <c r="D23" s="26"/>
      <c r="E23" s="26">
        <v>150000</v>
      </c>
      <c r="F23" s="58">
        <f t="shared" si="0"/>
        <v>0</v>
      </c>
    </row>
    <row r="24" spans="1:6" ht="15.75" customHeight="1" thickBot="1">
      <c r="A24" s="446" t="s">
        <v>643</v>
      </c>
      <c r="B24" s="585">
        <v>127000</v>
      </c>
      <c r="C24" s="586" t="s">
        <v>618</v>
      </c>
      <c r="D24" s="585"/>
      <c r="E24" s="585">
        <v>127000</v>
      </c>
      <c r="F24" s="587">
        <f t="shared" si="0"/>
        <v>0</v>
      </c>
    </row>
    <row r="25" spans="1:6" s="61" customFormat="1" ht="18" customHeight="1" thickBot="1">
      <c r="A25" s="193" t="s">
        <v>62</v>
      </c>
      <c r="B25" s="59">
        <f>SUM(B8:B24)</f>
        <v>153558021</v>
      </c>
      <c r="C25" s="119"/>
      <c r="D25" s="59">
        <f>SUM(D8:D23)</f>
        <v>44436177</v>
      </c>
      <c r="E25" s="59">
        <f>SUM(E8:E24)</f>
        <v>109121844</v>
      </c>
      <c r="F25" s="60">
        <f>SUM(F8:F24)</f>
        <v>0</v>
      </c>
    </row>
  </sheetData>
  <sheetProtection/>
  <mergeCells count="2">
    <mergeCell ref="B2:F2"/>
    <mergeCell ref="A4:F4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……/2018.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workbookViewId="0" topLeftCell="A13">
      <selection activeCell="E20" sqref="E20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12.75">
      <c r="A1" s="659"/>
      <c r="B1" s="660"/>
      <c r="C1" s="660"/>
      <c r="D1" s="660"/>
      <c r="E1" s="660"/>
      <c r="F1" s="660"/>
    </row>
    <row r="2" spans="1:6" ht="21" customHeight="1">
      <c r="A2" s="659"/>
      <c r="B2" s="661" t="str">
        <f>CONCATENATE("7. melléklet ",'[1]ALAPADATOK'!A7," ",'[1]ALAPADATOK'!B7," ",'[1]ALAPADATOK'!C7," ",'[1]ALAPADATOK'!D7," ",'[1]ALAPADATOK'!E7," ",'[1]ALAPADATOK'!F7," ",'[1]ALAPADATOK'!G7," ",'[1]ALAPADATOK'!H7)</f>
        <v>7. melléklet a … / 2019 ( … ) önkormányzati rendelethez</v>
      </c>
      <c r="C2" s="661"/>
      <c r="D2" s="661"/>
      <c r="E2" s="661"/>
      <c r="F2" s="661"/>
    </row>
    <row r="3" spans="1:6" ht="12.75">
      <c r="A3" s="659"/>
      <c r="B3" s="660"/>
      <c r="C3" s="660"/>
      <c r="D3" s="660"/>
      <c r="E3" s="660"/>
      <c r="F3" s="660"/>
    </row>
    <row r="4" spans="1:6" ht="24.75" customHeight="1">
      <c r="A4" s="663" t="s">
        <v>1</v>
      </c>
      <c r="B4" s="663"/>
      <c r="C4" s="663"/>
      <c r="D4" s="663"/>
      <c r="E4" s="663"/>
      <c r="F4" s="663"/>
    </row>
    <row r="5" spans="1:6" ht="23.25" customHeight="1" thickBot="1">
      <c r="A5" s="659"/>
      <c r="B5" s="660"/>
      <c r="C5" s="660"/>
      <c r="D5" s="660"/>
      <c r="E5" s="660"/>
      <c r="F5" s="664" t="str">
        <f>'[1]KV_6.sz.mell.'!F5</f>
        <v>Forintban!</v>
      </c>
    </row>
    <row r="6" spans="1:6" s="45" customFormat="1" ht="48.75" customHeight="1" thickBot="1">
      <c r="A6" s="665" t="s">
        <v>66</v>
      </c>
      <c r="B6" s="666" t="s">
        <v>64</v>
      </c>
      <c r="C6" s="666" t="s">
        <v>65</v>
      </c>
      <c r="D6" s="666" t="str">
        <f>+'[1]KV_6.sz.mell.'!D6</f>
        <v>Felhasználás   2018. XII. 31-ig</v>
      </c>
      <c r="E6" s="666" t="str">
        <f>+'[1]KV_6.sz.mell.'!E6</f>
        <v>2019. évi előirányzat</v>
      </c>
      <c r="F6" s="668" t="str">
        <f>+CONCATENATE(LEFT('[1]KV_ÖSSZEFÜGGÉSEK'!A5,4),". utáni szükséglet ",CHAR(10),"")</f>
        <v>2019. utáni szükséglet 
</v>
      </c>
    </row>
    <row r="7" spans="1:6" s="55" customFormat="1" ht="15" customHeight="1" thickBot="1">
      <c r="A7" s="53" t="s">
        <v>489</v>
      </c>
      <c r="B7" s="54" t="s">
        <v>490</v>
      </c>
      <c r="C7" s="54" t="s">
        <v>491</v>
      </c>
      <c r="D7" s="54" t="s">
        <v>493</v>
      </c>
      <c r="E7" s="54" t="s">
        <v>492</v>
      </c>
      <c r="F7" s="535" t="s">
        <v>560</v>
      </c>
    </row>
    <row r="8" spans="1:6" ht="15.75" customHeight="1">
      <c r="A8" s="62" t="s">
        <v>623</v>
      </c>
      <c r="B8" s="63">
        <v>1000000</v>
      </c>
      <c r="C8" s="488" t="s">
        <v>618</v>
      </c>
      <c r="D8" s="63"/>
      <c r="E8" s="63">
        <v>1000000</v>
      </c>
      <c r="F8" s="64">
        <f aca="true" t="shared" si="0" ref="F8:F24">B8-D8-E8</f>
        <v>0</v>
      </c>
    </row>
    <row r="9" spans="1:6" ht="15.75" customHeight="1">
      <c r="A9" s="62" t="s">
        <v>624</v>
      </c>
      <c r="B9" s="63">
        <v>24723726</v>
      </c>
      <c r="C9" s="488" t="s">
        <v>618</v>
      </c>
      <c r="D9" s="63"/>
      <c r="E9" s="63">
        <v>24723726</v>
      </c>
      <c r="F9" s="64">
        <f t="shared" si="0"/>
        <v>0</v>
      </c>
    </row>
    <row r="10" spans="1:6" ht="15.75" customHeight="1">
      <c r="A10" s="62" t="s">
        <v>625</v>
      </c>
      <c r="B10" s="63">
        <v>9301000</v>
      </c>
      <c r="C10" s="488" t="s">
        <v>618</v>
      </c>
      <c r="D10" s="63"/>
      <c r="E10" s="63">
        <v>9301000</v>
      </c>
      <c r="F10" s="64">
        <f t="shared" si="0"/>
        <v>0</v>
      </c>
    </row>
    <row r="11" spans="1:6" ht="15.75" customHeight="1">
      <c r="A11" s="62" t="s">
        <v>626</v>
      </c>
      <c r="B11" s="63">
        <v>1854200</v>
      </c>
      <c r="C11" s="488" t="s">
        <v>618</v>
      </c>
      <c r="D11" s="63"/>
      <c r="E11" s="63">
        <v>1854200</v>
      </c>
      <c r="F11" s="64">
        <f t="shared" si="0"/>
        <v>0</v>
      </c>
    </row>
    <row r="12" spans="1:6" ht="15.75" customHeight="1">
      <c r="A12" s="62" t="s">
        <v>627</v>
      </c>
      <c r="B12" s="63">
        <v>5132229</v>
      </c>
      <c r="C12" s="488" t="s">
        <v>618</v>
      </c>
      <c r="D12" s="63"/>
      <c r="E12" s="63">
        <v>5132229</v>
      </c>
      <c r="F12" s="64">
        <f t="shared" si="0"/>
        <v>0</v>
      </c>
    </row>
    <row r="13" spans="1:6" ht="15.75" customHeight="1">
      <c r="A13" s="62" t="s">
        <v>628</v>
      </c>
      <c r="B13" s="63">
        <v>5000000</v>
      </c>
      <c r="C13" s="488" t="s">
        <v>618</v>
      </c>
      <c r="D13" s="63"/>
      <c r="E13" s="63">
        <v>5000000</v>
      </c>
      <c r="F13" s="64">
        <f t="shared" si="0"/>
        <v>0</v>
      </c>
    </row>
    <row r="14" spans="1:6" ht="15.75" customHeight="1">
      <c r="A14" s="62" t="s">
        <v>629</v>
      </c>
      <c r="B14" s="63">
        <v>24000000</v>
      </c>
      <c r="C14" s="488" t="s">
        <v>618</v>
      </c>
      <c r="D14" s="63"/>
      <c r="E14" s="63">
        <v>24000000</v>
      </c>
      <c r="F14" s="64">
        <f t="shared" si="0"/>
        <v>0</v>
      </c>
    </row>
    <row r="15" spans="1:6" ht="15.75" customHeight="1">
      <c r="A15" s="62" t="s">
        <v>632</v>
      </c>
      <c r="B15" s="63">
        <v>13600000</v>
      </c>
      <c r="C15" s="488" t="s">
        <v>618</v>
      </c>
      <c r="D15" s="63"/>
      <c r="E15" s="63">
        <v>13600000</v>
      </c>
      <c r="F15" s="64">
        <f t="shared" si="0"/>
        <v>0</v>
      </c>
    </row>
    <row r="16" spans="1:6" ht="15.75" customHeight="1">
      <c r="A16" s="62" t="s">
        <v>634</v>
      </c>
      <c r="B16" s="63">
        <v>14451100</v>
      </c>
      <c r="C16" s="488" t="s">
        <v>618</v>
      </c>
      <c r="D16" s="63"/>
      <c r="E16" s="63">
        <v>14451100</v>
      </c>
      <c r="F16" s="64">
        <f t="shared" si="0"/>
        <v>0</v>
      </c>
    </row>
    <row r="17" spans="1:6" ht="15.75" customHeight="1">
      <c r="A17" s="62" t="s">
        <v>641</v>
      </c>
      <c r="B17" s="63">
        <v>762000</v>
      </c>
      <c r="C17" s="488" t="s">
        <v>618</v>
      </c>
      <c r="D17" s="63"/>
      <c r="E17" s="63">
        <v>762000</v>
      </c>
      <c r="F17" s="64">
        <f t="shared" si="0"/>
        <v>0</v>
      </c>
    </row>
    <row r="18" spans="1:6" ht="15.75" customHeight="1">
      <c r="A18" s="62" t="s">
        <v>644</v>
      </c>
      <c r="B18" s="63">
        <v>10668000</v>
      </c>
      <c r="C18" s="488" t="s">
        <v>618</v>
      </c>
      <c r="D18" s="63"/>
      <c r="E18" s="63">
        <v>10668000</v>
      </c>
      <c r="F18" s="64">
        <f t="shared" si="0"/>
        <v>0</v>
      </c>
    </row>
    <row r="19" spans="1:6" ht="15.75" customHeight="1">
      <c r="A19" s="62" t="s">
        <v>645</v>
      </c>
      <c r="B19" s="63">
        <v>381000</v>
      </c>
      <c r="C19" s="488" t="s">
        <v>618</v>
      </c>
      <c r="D19" s="63"/>
      <c r="E19" s="63">
        <v>381000</v>
      </c>
      <c r="F19" s="64">
        <f t="shared" si="0"/>
        <v>0</v>
      </c>
    </row>
    <row r="20" spans="1:6" ht="15.75" customHeight="1">
      <c r="A20" s="62"/>
      <c r="B20" s="63"/>
      <c r="C20" s="488"/>
      <c r="D20" s="63"/>
      <c r="E20" s="63"/>
      <c r="F20" s="64">
        <f t="shared" si="0"/>
        <v>0</v>
      </c>
    </row>
    <row r="21" spans="1:6" ht="15.75" customHeight="1">
      <c r="A21" s="62"/>
      <c r="B21" s="63"/>
      <c r="C21" s="488"/>
      <c r="D21" s="63"/>
      <c r="E21" s="63"/>
      <c r="F21" s="64">
        <f t="shared" si="0"/>
        <v>0</v>
      </c>
    </row>
    <row r="22" spans="1:6" ht="15.75" customHeight="1">
      <c r="A22" s="62"/>
      <c r="B22" s="63"/>
      <c r="C22" s="488"/>
      <c r="D22" s="63"/>
      <c r="E22" s="63"/>
      <c r="F22" s="64">
        <f t="shared" si="0"/>
        <v>0</v>
      </c>
    </row>
    <row r="23" spans="1:6" ht="15.75" customHeight="1">
      <c r="A23" s="62"/>
      <c r="B23" s="63"/>
      <c r="C23" s="488"/>
      <c r="D23" s="63"/>
      <c r="E23" s="63"/>
      <c r="F23" s="64">
        <f t="shared" si="0"/>
        <v>0</v>
      </c>
    </row>
    <row r="24" spans="1:6" ht="15.75" customHeight="1" thickBot="1">
      <c r="A24" s="65"/>
      <c r="B24" s="66"/>
      <c r="C24" s="489"/>
      <c r="D24" s="66"/>
      <c r="E24" s="66"/>
      <c r="F24" s="67">
        <f t="shared" si="0"/>
        <v>0</v>
      </c>
    </row>
    <row r="25" spans="1:6" s="61" customFormat="1" ht="18" customHeight="1" thickBot="1">
      <c r="A25" s="193" t="s">
        <v>62</v>
      </c>
      <c r="B25" s="194">
        <f>SUM(B8:B24)</f>
        <v>110873255</v>
      </c>
      <c r="C25" s="120"/>
      <c r="D25" s="194">
        <f>SUM(D8:D24)</f>
        <v>0</v>
      </c>
      <c r="E25" s="194">
        <f>SUM(E8:E24)</f>
        <v>110873255</v>
      </c>
      <c r="F25" s="68">
        <f>SUM(F8:F24)</f>
        <v>0</v>
      </c>
    </row>
  </sheetData>
  <sheetProtection/>
  <mergeCells count="2">
    <mergeCell ref="B2:F2"/>
    <mergeCell ref="A4:F4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B18" sqref="B18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1" spans="1:5" ht="12.75">
      <c r="A1" s="213"/>
      <c r="B1" s="213"/>
      <c r="C1" s="213"/>
      <c r="D1" s="213"/>
      <c r="E1" s="213"/>
    </row>
    <row r="2" spans="1:5" ht="15.75">
      <c r="A2" s="583" t="s">
        <v>131</v>
      </c>
      <c r="B2" s="611" t="s">
        <v>580</v>
      </c>
      <c r="C2" s="611"/>
      <c r="D2" s="611"/>
      <c r="E2" s="611"/>
    </row>
    <row r="3" spans="1:5" ht="14.25" thickBot="1">
      <c r="A3" s="213"/>
      <c r="B3" s="213"/>
      <c r="C3" s="213"/>
      <c r="D3" s="612">
        <f>'7.sz.mell.'!F2</f>
        <v>0</v>
      </c>
      <c r="E3" s="612"/>
    </row>
    <row r="4" spans="1:5" ht="15" customHeight="1" thickBot="1">
      <c r="A4" s="214" t="s">
        <v>124</v>
      </c>
      <c r="B4" s="215" t="str">
        <f>CONCATENATE((LEFT(ÖSSZEFÜGGÉSEK!A5,4)),".")</f>
        <v>2019.</v>
      </c>
      <c r="C4" s="215" t="str">
        <f>CONCATENATE((LEFT(ÖSSZEFÜGGÉSEK!A5,4))+1,".")</f>
        <v>2020.</v>
      </c>
      <c r="D4" s="215" t="str">
        <f>CONCATENATE((LEFT(ÖSSZEFÜGGÉSEK!A5,4))+1,". után")</f>
        <v>2020. után</v>
      </c>
      <c r="E4" s="216" t="s">
        <v>50</v>
      </c>
    </row>
    <row r="5" spans="1:5" ht="12.75">
      <c r="A5" s="217" t="s">
        <v>125</v>
      </c>
      <c r="B5" s="86"/>
      <c r="C5" s="86"/>
      <c r="D5" s="86"/>
      <c r="E5" s="218">
        <f aca="true" t="shared" si="0" ref="E5:E11">SUM(B5:D5)</f>
        <v>0</v>
      </c>
    </row>
    <row r="6" spans="1:5" ht="12.75">
      <c r="A6" s="219" t="s">
        <v>138</v>
      </c>
      <c r="B6" s="87"/>
      <c r="C6" s="87"/>
      <c r="D6" s="87"/>
      <c r="E6" s="220">
        <f t="shared" si="0"/>
        <v>0</v>
      </c>
    </row>
    <row r="7" spans="1:5" ht="12.75">
      <c r="A7" s="221" t="s">
        <v>126</v>
      </c>
      <c r="B7" s="88">
        <v>145309282</v>
      </c>
      <c r="C7" s="88"/>
      <c r="D7" s="88"/>
      <c r="E7" s="222">
        <f t="shared" si="0"/>
        <v>145309282</v>
      </c>
    </row>
    <row r="8" spans="1:5" ht="12.75">
      <c r="A8" s="221" t="s">
        <v>140</v>
      </c>
      <c r="B8" s="88"/>
      <c r="C8" s="88"/>
      <c r="D8" s="88"/>
      <c r="E8" s="222">
        <f t="shared" si="0"/>
        <v>0</v>
      </c>
    </row>
    <row r="9" spans="1:5" ht="12.75">
      <c r="A9" s="221" t="s">
        <v>127</v>
      </c>
      <c r="B9" s="88"/>
      <c r="C9" s="88"/>
      <c r="D9" s="88"/>
      <c r="E9" s="222">
        <f t="shared" si="0"/>
        <v>0</v>
      </c>
    </row>
    <row r="10" spans="1:5" ht="12.75">
      <c r="A10" s="221" t="s">
        <v>128</v>
      </c>
      <c r="B10" s="88"/>
      <c r="C10" s="88"/>
      <c r="D10" s="88"/>
      <c r="E10" s="222">
        <f t="shared" si="0"/>
        <v>0</v>
      </c>
    </row>
    <row r="11" spans="1:5" ht="13.5" thickBot="1">
      <c r="A11" s="89"/>
      <c r="B11" s="90"/>
      <c r="C11" s="90"/>
      <c r="D11" s="90"/>
      <c r="E11" s="222">
        <f t="shared" si="0"/>
        <v>0</v>
      </c>
    </row>
    <row r="12" spans="1:5" ht="13.5" thickBot="1">
      <c r="A12" s="223" t="s">
        <v>130</v>
      </c>
      <c r="B12" s="224">
        <f>B5+SUM(B7:B11)</f>
        <v>145309282</v>
      </c>
      <c r="C12" s="224">
        <f>C5+SUM(C7:C11)</f>
        <v>0</v>
      </c>
      <c r="D12" s="224">
        <f>D5+SUM(D7:D11)</f>
        <v>0</v>
      </c>
      <c r="E12" s="225">
        <f>E5+SUM(E7:E11)</f>
        <v>145309282</v>
      </c>
    </row>
    <row r="13" spans="1:5" ht="13.5" thickBot="1">
      <c r="A13" s="51"/>
      <c r="B13" s="51"/>
      <c r="C13" s="51"/>
      <c r="D13" s="51"/>
      <c r="E13" s="51"/>
    </row>
    <row r="14" spans="1:5" ht="15" customHeight="1" thickBot="1">
      <c r="A14" s="214" t="s">
        <v>129</v>
      </c>
      <c r="B14" s="215" t="str">
        <f>+B4</f>
        <v>2019.</v>
      </c>
      <c r="C14" s="215" t="str">
        <f>+C4</f>
        <v>2020.</v>
      </c>
      <c r="D14" s="215" t="str">
        <f>+D4</f>
        <v>2020. után</v>
      </c>
      <c r="E14" s="216" t="s">
        <v>50</v>
      </c>
    </row>
    <row r="15" spans="1:5" ht="12.75">
      <c r="A15" s="217" t="s">
        <v>134</v>
      </c>
      <c r="B15" s="86">
        <v>2006250</v>
      </c>
      <c r="C15" s="86"/>
      <c r="D15" s="86"/>
      <c r="E15" s="218">
        <f aca="true" t="shared" si="1" ref="E15:E21">SUM(B15:D15)</f>
        <v>2006250</v>
      </c>
    </row>
    <row r="16" spans="1:5" ht="12.75">
      <c r="A16" s="226" t="s">
        <v>135</v>
      </c>
      <c r="B16" s="88">
        <v>68814684</v>
      </c>
      <c r="C16" s="88"/>
      <c r="D16" s="88"/>
      <c r="E16" s="222">
        <f t="shared" si="1"/>
        <v>68814684</v>
      </c>
    </row>
    <row r="17" spans="1:5" ht="12.75">
      <c r="A17" s="221" t="s">
        <v>136</v>
      </c>
      <c r="B17" s="88">
        <v>17818892</v>
      </c>
      <c r="C17" s="88"/>
      <c r="D17" s="88"/>
      <c r="E17" s="222">
        <f t="shared" si="1"/>
        <v>17818892</v>
      </c>
    </row>
    <row r="18" spans="1:5" ht="12.75">
      <c r="A18" s="221" t="s">
        <v>137</v>
      </c>
      <c r="B18" s="88"/>
      <c r="C18" s="88"/>
      <c r="D18" s="88"/>
      <c r="E18" s="222">
        <f t="shared" si="1"/>
        <v>0</v>
      </c>
    </row>
    <row r="19" spans="1:5" ht="12.75">
      <c r="A19" s="91"/>
      <c r="B19" s="88"/>
      <c r="C19" s="88"/>
      <c r="D19" s="88"/>
      <c r="E19" s="222">
        <f t="shared" si="1"/>
        <v>0</v>
      </c>
    </row>
    <row r="20" spans="1:5" ht="12.75">
      <c r="A20" s="91"/>
      <c r="B20" s="88"/>
      <c r="C20" s="88"/>
      <c r="D20" s="88"/>
      <c r="E20" s="222">
        <f t="shared" si="1"/>
        <v>0</v>
      </c>
    </row>
    <row r="21" spans="1:5" ht="13.5" thickBot="1">
      <c r="A21" s="89"/>
      <c r="B21" s="90"/>
      <c r="C21" s="90"/>
      <c r="D21" s="90"/>
      <c r="E21" s="222">
        <f t="shared" si="1"/>
        <v>0</v>
      </c>
    </row>
    <row r="22" spans="1:5" ht="13.5" thickBot="1">
      <c r="A22" s="223" t="s">
        <v>52</v>
      </c>
      <c r="B22" s="224">
        <f>SUM(B15:B21)</f>
        <v>88639826</v>
      </c>
      <c r="C22" s="224">
        <f>SUM(C15:C21)</f>
        <v>0</v>
      </c>
      <c r="D22" s="224">
        <f>SUM(D15:D21)</f>
        <v>0</v>
      </c>
      <c r="E22" s="225">
        <f>SUM(E15:E21)</f>
        <v>88639826</v>
      </c>
    </row>
    <row r="23" spans="1:5" ht="12.75">
      <c r="A23" s="213"/>
      <c r="B23" s="213"/>
      <c r="C23" s="213"/>
      <c r="D23" s="213"/>
      <c r="E23" s="213"/>
    </row>
    <row r="24" spans="1:5" ht="12.75">
      <c r="A24" s="213"/>
      <c r="B24" s="213"/>
      <c r="C24" s="213"/>
      <c r="D24" s="213"/>
      <c r="E24" s="213"/>
    </row>
    <row r="25" spans="1:5" ht="15.75">
      <c r="A25" s="583" t="s">
        <v>131</v>
      </c>
      <c r="B25" s="611"/>
      <c r="C25" s="611"/>
      <c r="D25" s="611"/>
      <c r="E25" s="611"/>
    </row>
    <row r="26" spans="1:5" ht="14.25" thickBot="1">
      <c r="A26" s="213"/>
      <c r="B26" s="213"/>
      <c r="C26" s="213"/>
      <c r="D26" s="612">
        <f>D3</f>
        <v>0</v>
      </c>
      <c r="E26" s="612"/>
    </row>
    <row r="27" spans="1:5" ht="13.5" thickBot="1">
      <c r="A27" s="214" t="s">
        <v>124</v>
      </c>
      <c r="B27" s="215" t="str">
        <f>+B14</f>
        <v>2019.</v>
      </c>
      <c r="C27" s="215" t="str">
        <f>+C14</f>
        <v>2020.</v>
      </c>
      <c r="D27" s="215" t="str">
        <f>+D14</f>
        <v>2020. után</v>
      </c>
      <c r="E27" s="216" t="s">
        <v>50</v>
      </c>
    </row>
    <row r="28" spans="1:5" ht="12.75">
      <c r="A28" s="217" t="s">
        <v>125</v>
      </c>
      <c r="B28" s="86"/>
      <c r="C28" s="86"/>
      <c r="D28" s="86"/>
      <c r="E28" s="218">
        <f aca="true" t="shared" si="2" ref="E28:E34">SUM(B28:D28)</f>
        <v>0</v>
      </c>
    </row>
    <row r="29" spans="1:5" ht="12.75">
      <c r="A29" s="219" t="s">
        <v>138</v>
      </c>
      <c r="B29" s="87"/>
      <c r="C29" s="87"/>
      <c r="D29" s="87"/>
      <c r="E29" s="220">
        <f t="shared" si="2"/>
        <v>0</v>
      </c>
    </row>
    <row r="30" spans="1:5" ht="12.75">
      <c r="A30" s="221" t="s">
        <v>126</v>
      </c>
      <c r="B30" s="88"/>
      <c r="C30" s="88"/>
      <c r="D30" s="88"/>
      <c r="E30" s="222">
        <f t="shared" si="2"/>
        <v>0</v>
      </c>
    </row>
    <row r="31" spans="1:5" ht="12.75">
      <c r="A31" s="221" t="s">
        <v>140</v>
      </c>
      <c r="B31" s="88"/>
      <c r="C31" s="88"/>
      <c r="D31" s="88"/>
      <c r="E31" s="222">
        <f t="shared" si="2"/>
        <v>0</v>
      </c>
    </row>
    <row r="32" spans="1:5" ht="12.75">
      <c r="A32" s="221" t="s">
        <v>127</v>
      </c>
      <c r="B32" s="88"/>
      <c r="C32" s="88"/>
      <c r="D32" s="88"/>
      <c r="E32" s="222">
        <f t="shared" si="2"/>
        <v>0</v>
      </c>
    </row>
    <row r="33" spans="1:5" ht="12.75">
      <c r="A33" s="221" t="s">
        <v>128</v>
      </c>
      <c r="B33" s="88"/>
      <c r="C33" s="88"/>
      <c r="D33" s="88"/>
      <c r="E33" s="222">
        <f t="shared" si="2"/>
        <v>0</v>
      </c>
    </row>
    <row r="34" spans="1:5" ht="13.5" thickBot="1">
      <c r="A34" s="89"/>
      <c r="B34" s="90"/>
      <c r="C34" s="90"/>
      <c r="D34" s="90"/>
      <c r="E34" s="222">
        <f t="shared" si="2"/>
        <v>0</v>
      </c>
    </row>
    <row r="35" spans="1:5" ht="13.5" thickBot="1">
      <c r="A35" s="223" t="s">
        <v>130</v>
      </c>
      <c r="B35" s="224">
        <f>B28+SUM(B30:B34)</f>
        <v>0</v>
      </c>
      <c r="C35" s="224">
        <f>C28+SUM(C30:C34)</f>
        <v>0</v>
      </c>
      <c r="D35" s="224">
        <f>D28+SUM(D30:D34)</f>
        <v>0</v>
      </c>
      <c r="E35" s="225">
        <f>E28+SUM(E30:E34)</f>
        <v>0</v>
      </c>
    </row>
    <row r="36" spans="1:5" ht="13.5" thickBot="1">
      <c r="A36" s="51"/>
      <c r="B36" s="51"/>
      <c r="C36" s="51"/>
      <c r="D36" s="51"/>
      <c r="E36" s="51"/>
    </row>
    <row r="37" spans="1:5" ht="13.5" thickBot="1">
      <c r="A37" s="214" t="s">
        <v>129</v>
      </c>
      <c r="B37" s="215" t="str">
        <f>+B27</f>
        <v>2019.</v>
      </c>
      <c r="C37" s="215" t="str">
        <f>+C27</f>
        <v>2020.</v>
      </c>
      <c r="D37" s="215" t="str">
        <f>+D27</f>
        <v>2020. után</v>
      </c>
      <c r="E37" s="216" t="s">
        <v>50</v>
      </c>
    </row>
    <row r="38" spans="1:5" ht="12.75">
      <c r="A38" s="217" t="s">
        <v>134</v>
      </c>
      <c r="B38" s="86"/>
      <c r="C38" s="86"/>
      <c r="D38" s="86"/>
      <c r="E38" s="218">
        <f aca="true" t="shared" si="3" ref="E38:E44">SUM(B38:D38)</f>
        <v>0</v>
      </c>
    </row>
    <row r="39" spans="1:5" ht="12.75">
      <c r="A39" s="226" t="s">
        <v>135</v>
      </c>
      <c r="B39" s="88"/>
      <c r="C39" s="88"/>
      <c r="D39" s="88"/>
      <c r="E39" s="222">
        <f t="shared" si="3"/>
        <v>0</v>
      </c>
    </row>
    <row r="40" spans="1:5" ht="12.75">
      <c r="A40" s="221" t="s">
        <v>136</v>
      </c>
      <c r="B40" s="88"/>
      <c r="C40" s="88"/>
      <c r="D40" s="88"/>
      <c r="E40" s="222">
        <f t="shared" si="3"/>
        <v>0</v>
      </c>
    </row>
    <row r="41" spans="1:5" ht="12.75">
      <c r="A41" s="221" t="s">
        <v>137</v>
      </c>
      <c r="B41" s="88"/>
      <c r="C41" s="88"/>
      <c r="D41" s="88"/>
      <c r="E41" s="222">
        <f t="shared" si="3"/>
        <v>0</v>
      </c>
    </row>
    <row r="42" spans="1:5" ht="12.75">
      <c r="A42" s="91"/>
      <c r="B42" s="88"/>
      <c r="C42" s="88"/>
      <c r="D42" s="88"/>
      <c r="E42" s="222">
        <f t="shared" si="3"/>
        <v>0</v>
      </c>
    </row>
    <row r="43" spans="1:5" ht="12.75">
      <c r="A43" s="91"/>
      <c r="B43" s="88"/>
      <c r="C43" s="88"/>
      <c r="D43" s="88"/>
      <c r="E43" s="222">
        <f t="shared" si="3"/>
        <v>0</v>
      </c>
    </row>
    <row r="44" spans="1:5" ht="13.5" thickBot="1">
      <c r="A44" s="89"/>
      <c r="B44" s="90"/>
      <c r="C44" s="90"/>
      <c r="D44" s="90"/>
      <c r="E44" s="222">
        <f t="shared" si="3"/>
        <v>0</v>
      </c>
    </row>
    <row r="45" spans="1:5" ht="13.5" thickBot="1">
      <c r="A45" s="223" t="s">
        <v>52</v>
      </c>
      <c r="B45" s="224">
        <f>SUM(B38:B44)</f>
        <v>0</v>
      </c>
      <c r="C45" s="224">
        <f>SUM(C38:C44)</f>
        <v>0</v>
      </c>
      <c r="D45" s="224">
        <f>SUM(D38:D44)</f>
        <v>0</v>
      </c>
      <c r="E45" s="225">
        <f>SUM(E38:E44)</f>
        <v>0</v>
      </c>
    </row>
    <row r="46" spans="1:5" ht="12.75">
      <c r="A46" s="213"/>
      <c r="B46" s="213"/>
      <c r="C46" s="213"/>
      <c r="D46" s="213"/>
      <c r="E46" s="213"/>
    </row>
    <row r="47" spans="1:5" ht="15.75">
      <c r="A47" s="620" t="str">
        <f>+CONCATENATE("Önkormányzaton kívüli EU-s projektekhez történő hozzájárulás ",LEFT(ÖSSZEFÜGGÉSEK!A5,4),". évi előirányzat")</f>
        <v>Önkormányzaton kívüli EU-s projektekhez történő hozzájárulás 2019. évi előirányzat</v>
      </c>
      <c r="B47" s="620"/>
      <c r="C47" s="620"/>
      <c r="D47" s="620"/>
      <c r="E47" s="620"/>
    </row>
    <row r="48" spans="1:5" ht="13.5" thickBot="1">
      <c r="A48" s="213"/>
      <c r="B48" s="213"/>
      <c r="C48" s="213"/>
      <c r="D48" s="213"/>
      <c r="E48" s="213"/>
    </row>
    <row r="49" spans="1:8" ht="13.5" thickBot="1">
      <c r="A49" s="625" t="s">
        <v>132</v>
      </c>
      <c r="B49" s="626"/>
      <c r="C49" s="627"/>
      <c r="D49" s="623" t="s">
        <v>563</v>
      </c>
      <c r="E49" s="624"/>
      <c r="H49" s="48"/>
    </row>
    <row r="50" spans="1:5" ht="12.75">
      <c r="A50" s="628"/>
      <c r="B50" s="629"/>
      <c r="C50" s="630"/>
      <c r="D50" s="616"/>
      <c r="E50" s="617"/>
    </row>
    <row r="51" spans="1:5" ht="13.5" thickBot="1">
      <c r="A51" s="631"/>
      <c r="B51" s="632"/>
      <c r="C51" s="633"/>
      <c r="D51" s="618"/>
      <c r="E51" s="619"/>
    </row>
    <row r="52" spans="1:5" ht="13.5" thickBot="1">
      <c r="A52" s="613" t="s">
        <v>52</v>
      </c>
      <c r="B52" s="614"/>
      <c r="C52" s="615"/>
      <c r="D52" s="621">
        <f>SUM(D50:E51)</f>
        <v>0</v>
      </c>
      <c r="E52" s="622"/>
    </row>
  </sheetData>
  <sheetProtection sheet="1"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……/2018.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85" workbookViewId="0" topLeftCell="A152">
      <selection activeCell="C159" sqref="C159"/>
    </sheetView>
  </sheetViews>
  <sheetFormatPr defaultColWidth="9.00390625" defaultRowHeight="12.75"/>
  <cols>
    <col min="1" max="1" width="19.50390625" style="403" customWidth="1"/>
    <col min="2" max="2" width="72.00390625" style="404" customWidth="1"/>
    <col min="3" max="3" width="25.00390625" style="405" customWidth="1"/>
    <col min="4" max="16384" width="9.375" style="3" customWidth="1"/>
  </cols>
  <sheetData>
    <row r="1" spans="1:3" s="2" customFormat="1" ht="16.5" customHeight="1">
      <c r="A1" s="227"/>
      <c r="B1" s="229"/>
      <c r="C1" s="572" t="str">
        <f>+CONCATENATE("9.1. melléklet a ……/",LEFT(ÖSSZEFÜGGÉSEK!A5,4),". (….) önkormányzati rendelethez")</f>
        <v>9.1. melléklet a ……/2019. (….) önkormányzati rendelethez</v>
      </c>
    </row>
    <row r="2" spans="1:3" s="2" customFormat="1" ht="16.5" customHeight="1" thickBot="1">
      <c r="A2" s="227"/>
      <c r="B2" s="229"/>
      <c r="C2" s="572"/>
    </row>
    <row r="3" spans="1:3" s="92" customFormat="1" ht="21" customHeight="1">
      <c r="A3" s="420" t="s">
        <v>60</v>
      </c>
      <c r="B3" s="363" t="s">
        <v>220</v>
      </c>
      <c r="C3" s="365" t="s">
        <v>53</v>
      </c>
    </row>
    <row r="4" spans="1:3" s="92" customFormat="1" ht="16.5" thickBot="1">
      <c r="A4" s="230" t="s">
        <v>196</v>
      </c>
      <c r="B4" s="364" t="s">
        <v>394</v>
      </c>
      <c r="C4" s="504" t="s">
        <v>53</v>
      </c>
    </row>
    <row r="5" spans="1:3" s="93" customFormat="1" ht="15.75" customHeight="1" thickBot="1">
      <c r="A5" s="231"/>
      <c r="B5" s="231"/>
      <c r="C5" s="232">
        <f>'7.sz.mell.'!F2</f>
        <v>0</v>
      </c>
    </row>
    <row r="6" spans="1:3" ht="13.5" thickBot="1">
      <c r="A6" s="421" t="s">
        <v>198</v>
      </c>
      <c r="B6" s="233" t="s">
        <v>561</v>
      </c>
      <c r="C6" s="366" t="s">
        <v>54</v>
      </c>
    </row>
    <row r="7" spans="1:3" s="69" customFormat="1" ht="12.75" customHeight="1" thickBot="1">
      <c r="A7" s="198"/>
      <c r="B7" s="199" t="s">
        <v>489</v>
      </c>
      <c r="C7" s="200" t="s">
        <v>490</v>
      </c>
    </row>
    <row r="8" spans="1:3" s="69" customFormat="1" ht="15.75" customHeight="1" thickBot="1">
      <c r="A8" s="235"/>
      <c r="B8" s="236" t="s">
        <v>55</v>
      </c>
      <c r="C8" s="367"/>
    </row>
    <row r="9" spans="1:3" s="69" customFormat="1" ht="12" customHeight="1" thickBot="1">
      <c r="A9" s="31" t="s">
        <v>18</v>
      </c>
      <c r="B9" s="21" t="s">
        <v>247</v>
      </c>
      <c r="C9" s="302">
        <f>+C10+C11+C12+C13+C14+C15</f>
        <v>114843006</v>
      </c>
    </row>
    <row r="10" spans="1:3" s="94" customFormat="1" ht="12" customHeight="1">
      <c r="A10" s="449" t="s">
        <v>97</v>
      </c>
      <c r="B10" s="430" t="s">
        <v>248</v>
      </c>
      <c r="C10" s="305">
        <v>40818439</v>
      </c>
    </row>
    <row r="11" spans="1:3" s="95" customFormat="1" ht="12" customHeight="1">
      <c r="A11" s="450" t="s">
        <v>98</v>
      </c>
      <c r="B11" s="431" t="s">
        <v>249</v>
      </c>
      <c r="C11" s="304">
        <v>36859717</v>
      </c>
    </row>
    <row r="12" spans="1:3" s="95" customFormat="1" ht="12" customHeight="1">
      <c r="A12" s="450" t="s">
        <v>99</v>
      </c>
      <c r="B12" s="431" t="s">
        <v>548</v>
      </c>
      <c r="C12" s="304">
        <v>35364850</v>
      </c>
    </row>
    <row r="13" spans="1:3" s="95" customFormat="1" ht="12" customHeight="1">
      <c r="A13" s="450" t="s">
        <v>100</v>
      </c>
      <c r="B13" s="431" t="s">
        <v>251</v>
      </c>
      <c r="C13" s="304">
        <v>1800000</v>
      </c>
    </row>
    <row r="14" spans="1:3" s="95" customFormat="1" ht="12" customHeight="1">
      <c r="A14" s="450" t="s">
        <v>141</v>
      </c>
      <c r="B14" s="431" t="s">
        <v>502</v>
      </c>
      <c r="C14" s="304"/>
    </row>
    <row r="15" spans="1:3" s="94" customFormat="1" ht="12" customHeight="1" thickBot="1">
      <c r="A15" s="451" t="s">
        <v>101</v>
      </c>
      <c r="B15" s="575" t="s">
        <v>574</v>
      </c>
      <c r="C15" s="304"/>
    </row>
    <row r="16" spans="1:3" s="94" customFormat="1" ht="12" customHeight="1" thickBot="1">
      <c r="A16" s="31" t="s">
        <v>19</v>
      </c>
      <c r="B16" s="297" t="s">
        <v>252</v>
      </c>
      <c r="C16" s="302">
        <f>+C17+C18+C19+C20+C21</f>
        <v>17284913</v>
      </c>
    </row>
    <row r="17" spans="1:3" s="94" customFormat="1" ht="12" customHeight="1">
      <c r="A17" s="449" t="s">
        <v>103</v>
      </c>
      <c r="B17" s="430" t="s">
        <v>253</v>
      </c>
      <c r="C17" s="305"/>
    </row>
    <row r="18" spans="1:3" s="94" customFormat="1" ht="12" customHeight="1">
      <c r="A18" s="450" t="s">
        <v>104</v>
      </c>
      <c r="B18" s="431" t="s">
        <v>254</v>
      </c>
      <c r="C18" s="304"/>
    </row>
    <row r="19" spans="1:3" s="94" customFormat="1" ht="12" customHeight="1">
      <c r="A19" s="450" t="s">
        <v>105</v>
      </c>
      <c r="B19" s="431" t="s">
        <v>418</v>
      </c>
      <c r="C19" s="304"/>
    </row>
    <row r="20" spans="1:3" s="94" customFormat="1" ht="12" customHeight="1">
      <c r="A20" s="450" t="s">
        <v>106</v>
      </c>
      <c r="B20" s="431" t="s">
        <v>419</v>
      </c>
      <c r="C20" s="304"/>
    </row>
    <row r="21" spans="1:3" s="94" customFormat="1" ht="12" customHeight="1">
      <c r="A21" s="450" t="s">
        <v>107</v>
      </c>
      <c r="B21" s="431" t="s">
        <v>255</v>
      </c>
      <c r="C21" s="304">
        <v>17284913</v>
      </c>
    </row>
    <row r="22" spans="1:3" s="95" customFormat="1" ht="12" customHeight="1" thickBot="1">
      <c r="A22" s="451" t="s">
        <v>115</v>
      </c>
      <c r="B22" s="575" t="s">
        <v>575</v>
      </c>
      <c r="C22" s="306"/>
    </row>
    <row r="23" spans="1:3" s="95" customFormat="1" ht="12" customHeight="1" thickBot="1">
      <c r="A23" s="31" t="s">
        <v>20</v>
      </c>
      <c r="B23" s="21" t="s">
        <v>257</v>
      </c>
      <c r="C23" s="302">
        <f>+C24+C25+C26+C27+C28</f>
        <v>145309282</v>
      </c>
    </row>
    <row r="24" spans="1:3" s="95" customFormat="1" ht="12" customHeight="1">
      <c r="A24" s="449" t="s">
        <v>86</v>
      </c>
      <c r="B24" s="430" t="s">
        <v>258</v>
      </c>
      <c r="C24" s="305">
        <v>145309282</v>
      </c>
    </row>
    <row r="25" spans="1:3" s="94" customFormat="1" ht="12" customHeight="1">
      <c r="A25" s="450" t="s">
        <v>87</v>
      </c>
      <c r="B25" s="431" t="s">
        <v>259</v>
      </c>
      <c r="C25" s="304"/>
    </row>
    <row r="26" spans="1:3" s="95" customFormat="1" ht="12" customHeight="1">
      <c r="A26" s="450" t="s">
        <v>88</v>
      </c>
      <c r="B26" s="431" t="s">
        <v>420</v>
      </c>
      <c r="C26" s="304"/>
    </row>
    <row r="27" spans="1:3" s="95" customFormat="1" ht="12" customHeight="1">
      <c r="A27" s="450" t="s">
        <v>89</v>
      </c>
      <c r="B27" s="431" t="s">
        <v>421</v>
      </c>
      <c r="C27" s="304"/>
    </row>
    <row r="28" spans="1:3" s="95" customFormat="1" ht="12" customHeight="1">
      <c r="A28" s="450" t="s">
        <v>164</v>
      </c>
      <c r="B28" s="431" t="s">
        <v>260</v>
      </c>
      <c r="C28" s="304"/>
    </row>
    <row r="29" spans="1:3" s="95" customFormat="1" ht="12" customHeight="1" thickBot="1">
      <c r="A29" s="451" t="s">
        <v>165</v>
      </c>
      <c r="B29" s="575" t="s">
        <v>567</v>
      </c>
      <c r="C29" s="576"/>
    </row>
    <row r="30" spans="1:3" s="95" customFormat="1" ht="12" customHeight="1" thickBot="1">
      <c r="A30" s="31" t="s">
        <v>166</v>
      </c>
      <c r="B30" s="21" t="s">
        <v>558</v>
      </c>
      <c r="C30" s="308">
        <f>+C31+C35+C36+C37+C32+C33</f>
        <v>197329000</v>
      </c>
    </row>
    <row r="31" spans="1:3" s="95" customFormat="1" ht="12" customHeight="1">
      <c r="A31" s="449" t="s">
        <v>263</v>
      </c>
      <c r="B31" s="430" t="s">
        <v>612</v>
      </c>
      <c r="C31" s="425">
        <v>138679000</v>
      </c>
    </row>
    <row r="32" spans="1:3" s="95" customFormat="1" ht="12" customHeight="1">
      <c r="A32" s="450" t="s">
        <v>264</v>
      </c>
      <c r="B32" s="431" t="s">
        <v>554</v>
      </c>
      <c r="C32" s="304">
        <v>19000000</v>
      </c>
    </row>
    <row r="33" spans="1:3" s="95" customFormat="1" ht="12" customHeight="1">
      <c r="A33" s="450" t="s">
        <v>265</v>
      </c>
      <c r="B33" s="431" t="s">
        <v>555</v>
      </c>
      <c r="C33" s="304">
        <v>35000000</v>
      </c>
    </row>
    <row r="34" spans="1:3" s="95" customFormat="1" ht="12" customHeight="1">
      <c r="A34" s="450" t="s">
        <v>266</v>
      </c>
      <c r="B34" s="431" t="s">
        <v>556</v>
      </c>
      <c r="C34" s="304"/>
    </row>
    <row r="35" spans="1:3" s="95" customFormat="1" ht="12" customHeight="1">
      <c r="A35" s="450" t="s">
        <v>550</v>
      </c>
      <c r="B35" s="431" t="s">
        <v>267</v>
      </c>
      <c r="C35" s="304">
        <v>4000000</v>
      </c>
    </row>
    <row r="36" spans="1:3" s="95" customFormat="1" ht="12" customHeight="1">
      <c r="A36" s="450" t="s">
        <v>551</v>
      </c>
      <c r="B36" s="431" t="s">
        <v>268</v>
      </c>
      <c r="C36" s="304"/>
    </row>
    <row r="37" spans="1:3" s="95" customFormat="1" ht="12" customHeight="1" thickBot="1">
      <c r="A37" s="451" t="s">
        <v>552</v>
      </c>
      <c r="B37" s="530" t="s">
        <v>269</v>
      </c>
      <c r="C37" s="306">
        <v>650000</v>
      </c>
    </row>
    <row r="38" spans="1:3" s="95" customFormat="1" ht="12" customHeight="1" thickBot="1">
      <c r="A38" s="31" t="s">
        <v>22</v>
      </c>
      <c r="B38" s="21" t="s">
        <v>430</v>
      </c>
      <c r="C38" s="302">
        <f>SUM(C39:C49)</f>
        <v>12050498</v>
      </c>
    </row>
    <row r="39" spans="1:3" s="95" customFormat="1" ht="12" customHeight="1">
      <c r="A39" s="449" t="s">
        <v>90</v>
      </c>
      <c r="B39" s="430" t="s">
        <v>272</v>
      </c>
      <c r="C39" s="305"/>
    </row>
    <row r="40" spans="1:3" s="95" customFormat="1" ht="12" customHeight="1">
      <c r="A40" s="450" t="s">
        <v>91</v>
      </c>
      <c r="B40" s="431" t="s">
        <v>273</v>
      </c>
      <c r="C40" s="304">
        <v>2593680</v>
      </c>
    </row>
    <row r="41" spans="1:3" s="95" customFormat="1" ht="12" customHeight="1">
      <c r="A41" s="450" t="s">
        <v>92</v>
      </c>
      <c r="B41" s="431" t="s">
        <v>274</v>
      </c>
      <c r="C41" s="304">
        <v>2702684</v>
      </c>
    </row>
    <row r="42" spans="1:3" s="95" customFormat="1" ht="12" customHeight="1">
      <c r="A42" s="450" t="s">
        <v>168</v>
      </c>
      <c r="B42" s="431" t="s">
        <v>275</v>
      </c>
      <c r="C42" s="304">
        <v>1656921</v>
      </c>
    </row>
    <row r="43" spans="1:3" s="95" customFormat="1" ht="12" customHeight="1">
      <c r="A43" s="450" t="s">
        <v>169</v>
      </c>
      <c r="B43" s="431" t="s">
        <v>276</v>
      </c>
      <c r="C43" s="304"/>
    </row>
    <row r="44" spans="1:3" s="95" customFormat="1" ht="12" customHeight="1">
      <c r="A44" s="450" t="s">
        <v>170</v>
      </c>
      <c r="B44" s="431" t="s">
        <v>277</v>
      </c>
      <c r="C44" s="304">
        <v>5047213</v>
      </c>
    </row>
    <row r="45" spans="1:3" s="95" customFormat="1" ht="12" customHeight="1">
      <c r="A45" s="450" t="s">
        <v>171</v>
      </c>
      <c r="B45" s="431" t="s">
        <v>278</v>
      </c>
      <c r="C45" s="304"/>
    </row>
    <row r="46" spans="1:3" s="95" customFormat="1" ht="12" customHeight="1">
      <c r="A46" s="450" t="s">
        <v>172</v>
      </c>
      <c r="B46" s="431" t="s">
        <v>557</v>
      </c>
      <c r="C46" s="304">
        <v>50000</v>
      </c>
    </row>
    <row r="47" spans="1:3" s="95" customFormat="1" ht="12" customHeight="1">
      <c r="A47" s="450" t="s">
        <v>270</v>
      </c>
      <c r="B47" s="431" t="s">
        <v>280</v>
      </c>
      <c r="C47" s="307"/>
    </row>
    <row r="48" spans="1:3" s="95" customFormat="1" ht="12" customHeight="1">
      <c r="A48" s="451" t="s">
        <v>271</v>
      </c>
      <c r="B48" s="432" t="s">
        <v>432</v>
      </c>
      <c r="C48" s="416"/>
    </row>
    <row r="49" spans="1:3" s="95" customFormat="1" ht="12" customHeight="1" thickBot="1">
      <c r="A49" s="451" t="s">
        <v>431</v>
      </c>
      <c r="B49" s="575" t="s">
        <v>576</v>
      </c>
      <c r="C49" s="580"/>
    </row>
    <row r="50" spans="1:3" s="95" customFormat="1" ht="12" customHeight="1" thickBot="1">
      <c r="A50" s="31" t="s">
        <v>23</v>
      </c>
      <c r="B50" s="21" t="s">
        <v>282</v>
      </c>
      <c r="C50" s="302">
        <f>SUM(C51:C55)</f>
        <v>11907010</v>
      </c>
    </row>
    <row r="51" spans="1:3" s="95" customFormat="1" ht="12" customHeight="1">
      <c r="A51" s="449" t="s">
        <v>93</v>
      </c>
      <c r="B51" s="430" t="s">
        <v>286</v>
      </c>
      <c r="C51" s="474"/>
    </row>
    <row r="52" spans="1:3" s="95" customFormat="1" ht="12" customHeight="1">
      <c r="A52" s="450" t="s">
        <v>94</v>
      </c>
      <c r="B52" s="431" t="s">
        <v>287</v>
      </c>
      <c r="C52" s="307">
        <v>11907010</v>
      </c>
    </row>
    <row r="53" spans="1:3" s="95" customFormat="1" ht="12" customHeight="1">
      <c r="A53" s="450" t="s">
        <v>283</v>
      </c>
      <c r="B53" s="431" t="s">
        <v>288</v>
      </c>
      <c r="C53" s="307"/>
    </row>
    <row r="54" spans="1:3" s="95" customFormat="1" ht="12" customHeight="1">
      <c r="A54" s="450" t="s">
        <v>284</v>
      </c>
      <c r="B54" s="431" t="s">
        <v>289</v>
      </c>
      <c r="C54" s="307"/>
    </row>
    <row r="55" spans="1:3" s="95" customFormat="1" ht="12" customHeight="1" thickBot="1">
      <c r="A55" s="451" t="s">
        <v>285</v>
      </c>
      <c r="B55" s="432" t="s">
        <v>290</v>
      </c>
      <c r="C55" s="416"/>
    </row>
    <row r="56" spans="1:3" s="95" customFormat="1" ht="12" customHeight="1" thickBot="1">
      <c r="A56" s="31" t="s">
        <v>173</v>
      </c>
      <c r="B56" s="21" t="s">
        <v>291</v>
      </c>
      <c r="C56" s="302">
        <f>SUM(C57:C59)</f>
        <v>0</v>
      </c>
    </row>
    <row r="57" spans="1:3" s="95" customFormat="1" ht="12" customHeight="1">
      <c r="A57" s="449" t="s">
        <v>95</v>
      </c>
      <c r="B57" s="430" t="s">
        <v>292</v>
      </c>
      <c r="C57" s="305"/>
    </row>
    <row r="58" spans="1:3" s="95" customFormat="1" ht="12" customHeight="1">
      <c r="A58" s="450" t="s">
        <v>96</v>
      </c>
      <c r="B58" s="431" t="s">
        <v>422</v>
      </c>
      <c r="C58" s="304"/>
    </row>
    <row r="59" spans="1:3" s="95" customFormat="1" ht="12" customHeight="1">
      <c r="A59" s="450" t="s">
        <v>295</v>
      </c>
      <c r="B59" s="431" t="s">
        <v>293</v>
      </c>
      <c r="C59" s="304">
        <v>0</v>
      </c>
    </row>
    <row r="60" spans="1:3" s="95" customFormat="1" ht="12" customHeight="1" thickBot="1">
      <c r="A60" s="451" t="s">
        <v>296</v>
      </c>
      <c r="B60" s="432" t="s">
        <v>294</v>
      </c>
      <c r="C60" s="306"/>
    </row>
    <row r="61" spans="1:3" s="95" customFormat="1" ht="12" customHeight="1" thickBot="1">
      <c r="A61" s="31" t="s">
        <v>25</v>
      </c>
      <c r="B61" s="297" t="s">
        <v>297</v>
      </c>
      <c r="C61" s="302">
        <f>SUM(C62:C64)</f>
        <v>982365</v>
      </c>
    </row>
    <row r="62" spans="1:3" s="95" customFormat="1" ht="12" customHeight="1">
      <c r="A62" s="449" t="s">
        <v>174</v>
      </c>
      <c r="B62" s="430" t="s">
        <v>299</v>
      </c>
      <c r="C62" s="307"/>
    </row>
    <row r="63" spans="1:3" s="95" customFormat="1" ht="12" customHeight="1">
      <c r="A63" s="450" t="s">
        <v>175</v>
      </c>
      <c r="B63" s="431" t="s">
        <v>423</v>
      </c>
      <c r="C63" s="307">
        <v>982365</v>
      </c>
    </row>
    <row r="64" spans="1:3" s="95" customFormat="1" ht="12" customHeight="1">
      <c r="A64" s="450" t="s">
        <v>225</v>
      </c>
      <c r="B64" s="431" t="s">
        <v>300</v>
      </c>
      <c r="C64" s="307"/>
    </row>
    <row r="65" spans="1:3" s="95" customFormat="1" ht="12" customHeight="1" thickBot="1">
      <c r="A65" s="451" t="s">
        <v>298</v>
      </c>
      <c r="B65" s="432" t="s">
        <v>301</v>
      </c>
      <c r="C65" s="307"/>
    </row>
    <row r="66" spans="1:3" s="95" customFormat="1" ht="12" customHeight="1" thickBot="1">
      <c r="A66" s="31" t="s">
        <v>26</v>
      </c>
      <c r="B66" s="21" t="s">
        <v>302</v>
      </c>
      <c r="C66" s="308">
        <f>+C9+C16+C23+C30+C38+C50+C56+C61</f>
        <v>499706074</v>
      </c>
    </row>
    <row r="67" spans="1:3" s="95" customFormat="1" ht="12" customHeight="1" thickBot="1">
      <c r="A67" s="452" t="s">
        <v>390</v>
      </c>
      <c r="B67" s="297" t="s">
        <v>304</v>
      </c>
      <c r="C67" s="302">
        <f>SUM(C68:C70)</f>
        <v>0</v>
      </c>
    </row>
    <row r="68" spans="1:3" s="95" customFormat="1" ht="12" customHeight="1">
      <c r="A68" s="449" t="s">
        <v>332</v>
      </c>
      <c r="B68" s="430" t="s">
        <v>305</v>
      </c>
      <c r="C68" s="307"/>
    </row>
    <row r="69" spans="1:3" s="95" customFormat="1" ht="12" customHeight="1">
      <c r="A69" s="450" t="s">
        <v>341</v>
      </c>
      <c r="B69" s="431" t="s">
        <v>306</v>
      </c>
      <c r="C69" s="307"/>
    </row>
    <row r="70" spans="1:3" s="95" customFormat="1" ht="12" customHeight="1" thickBot="1">
      <c r="A70" s="451" t="s">
        <v>342</v>
      </c>
      <c r="B70" s="433" t="s">
        <v>457</v>
      </c>
      <c r="C70" s="307"/>
    </row>
    <row r="71" spans="1:3" s="95" customFormat="1" ht="12" customHeight="1" thickBot="1">
      <c r="A71" s="452" t="s">
        <v>308</v>
      </c>
      <c r="B71" s="297" t="s">
        <v>309</v>
      </c>
      <c r="C71" s="302">
        <f>SUM(C72:C75)</f>
        <v>0</v>
      </c>
    </row>
    <row r="72" spans="1:3" s="95" customFormat="1" ht="12" customHeight="1">
      <c r="A72" s="449" t="s">
        <v>142</v>
      </c>
      <c r="B72" s="430" t="s">
        <v>310</v>
      </c>
      <c r="C72" s="307"/>
    </row>
    <row r="73" spans="1:3" s="95" customFormat="1" ht="12" customHeight="1">
      <c r="A73" s="450" t="s">
        <v>143</v>
      </c>
      <c r="B73" s="431" t="s">
        <v>569</v>
      </c>
      <c r="C73" s="307"/>
    </row>
    <row r="74" spans="1:3" s="95" customFormat="1" ht="12" customHeight="1">
      <c r="A74" s="450" t="s">
        <v>333</v>
      </c>
      <c r="B74" s="431" t="s">
        <v>311</v>
      </c>
      <c r="C74" s="307"/>
    </row>
    <row r="75" spans="1:3" s="95" customFormat="1" ht="12" customHeight="1" thickBot="1">
      <c r="A75" s="451" t="s">
        <v>334</v>
      </c>
      <c r="B75" s="299" t="s">
        <v>570</v>
      </c>
      <c r="C75" s="307"/>
    </row>
    <row r="76" spans="1:3" s="95" customFormat="1" ht="12" customHeight="1" thickBot="1">
      <c r="A76" s="452" t="s">
        <v>312</v>
      </c>
      <c r="B76" s="297" t="s">
        <v>313</v>
      </c>
      <c r="C76" s="302">
        <f>SUM(C77:C78)</f>
        <v>123445714</v>
      </c>
    </row>
    <row r="77" spans="1:3" s="95" customFormat="1" ht="12" customHeight="1">
      <c r="A77" s="449" t="s">
        <v>335</v>
      </c>
      <c r="B77" s="430" t="s">
        <v>314</v>
      </c>
      <c r="C77" s="307">
        <v>123445714</v>
      </c>
    </row>
    <row r="78" spans="1:3" s="95" customFormat="1" ht="12" customHeight="1" thickBot="1">
      <c r="A78" s="451" t="s">
        <v>336</v>
      </c>
      <c r="B78" s="432" t="s">
        <v>315</v>
      </c>
      <c r="C78" s="307"/>
    </row>
    <row r="79" spans="1:3" s="94" customFormat="1" ht="12" customHeight="1" thickBot="1">
      <c r="A79" s="452" t="s">
        <v>316</v>
      </c>
      <c r="B79" s="297" t="s">
        <v>317</v>
      </c>
      <c r="C79" s="302">
        <f>SUM(C80:C82)</f>
        <v>0</v>
      </c>
    </row>
    <row r="80" spans="1:3" s="95" customFormat="1" ht="12" customHeight="1">
      <c r="A80" s="449" t="s">
        <v>337</v>
      </c>
      <c r="B80" s="430" t="s">
        <v>318</v>
      </c>
      <c r="C80" s="307"/>
    </row>
    <row r="81" spans="1:3" s="95" customFormat="1" ht="12" customHeight="1">
      <c r="A81" s="450" t="s">
        <v>338</v>
      </c>
      <c r="B81" s="431" t="s">
        <v>319</v>
      </c>
      <c r="C81" s="307"/>
    </row>
    <row r="82" spans="1:3" s="95" customFormat="1" ht="12" customHeight="1" thickBot="1">
      <c r="A82" s="451" t="s">
        <v>339</v>
      </c>
      <c r="B82" s="432" t="s">
        <v>571</v>
      </c>
      <c r="C82" s="307"/>
    </row>
    <row r="83" spans="1:3" s="95" customFormat="1" ht="12" customHeight="1" thickBot="1">
      <c r="A83" s="452" t="s">
        <v>320</v>
      </c>
      <c r="B83" s="297" t="s">
        <v>340</v>
      </c>
      <c r="C83" s="302">
        <f>SUM(C84:C87)</f>
        <v>0</v>
      </c>
    </row>
    <row r="84" spans="1:3" s="95" customFormat="1" ht="12" customHeight="1">
      <c r="A84" s="453" t="s">
        <v>321</v>
      </c>
      <c r="B84" s="430" t="s">
        <v>322</v>
      </c>
      <c r="C84" s="307"/>
    </row>
    <row r="85" spans="1:3" s="95" customFormat="1" ht="12" customHeight="1">
      <c r="A85" s="454" t="s">
        <v>323</v>
      </c>
      <c r="B85" s="431" t="s">
        <v>324</v>
      </c>
      <c r="C85" s="307"/>
    </row>
    <row r="86" spans="1:3" s="95" customFormat="1" ht="12" customHeight="1">
      <c r="A86" s="454" t="s">
        <v>325</v>
      </c>
      <c r="B86" s="431" t="s">
        <v>326</v>
      </c>
      <c r="C86" s="307"/>
    </row>
    <row r="87" spans="1:3" s="94" customFormat="1" ht="12" customHeight="1" thickBot="1">
      <c r="A87" s="455" t="s">
        <v>327</v>
      </c>
      <c r="B87" s="432" t="s">
        <v>328</v>
      </c>
      <c r="C87" s="307"/>
    </row>
    <row r="88" spans="1:3" s="94" customFormat="1" ht="12" customHeight="1" thickBot="1">
      <c r="A88" s="452" t="s">
        <v>329</v>
      </c>
      <c r="B88" s="297" t="s">
        <v>471</v>
      </c>
      <c r="C88" s="475"/>
    </row>
    <row r="89" spans="1:3" s="94" customFormat="1" ht="12" customHeight="1" thickBot="1">
      <c r="A89" s="452" t="s">
        <v>503</v>
      </c>
      <c r="B89" s="297" t="s">
        <v>330</v>
      </c>
      <c r="C89" s="475"/>
    </row>
    <row r="90" spans="1:3" s="94" customFormat="1" ht="12" customHeight="1" thickBot="1">
      <c r="A90" s="452" t="s">
        <v>504</v>
      </c>
      <c r="B90" s="437" t="s">
        <v>474</v>
      </c>
      <c r="C90" s="308">
        <f>+C67+C71+C76+C79+C83+C89+C88</f>
        <v>123445714</v>
      </c>
    </row>
    <row r="91" spans="1:3" s="94" customFormat="1" ht="12" customHeight="1" thickBot="1">
      <c r="A91" s="456" t="s">
        <v>505</v>
      </c>
      <c r="B91" s="438" t="s">
        <v>506</v>
      </c>
      <c r="C91" s="308">
        <f>+C66+C90</f>
        <v>623151788</v>
      </c>
    </row>
    <row r="92" spans="1:3" s="95" customFormat="1" ht="15" customHeight="1" thickBot="1">
      <c r="A92" s="241"/>
      <c r="B92" s="242"/>
      <c r="C92" s="372"/>
    </row>
    <row r="93" spans="1:3" s="69" customFormat="1" ht="16.5" customHeight="1" thickBot="1">
      <c r="A93" s="245"/>
      <c r="B93" s="246" t="s">
        <v>56</v>
      </c>
      <c r="C93" s="374"/>
    </row>
    <row r="94" spans="1:3" s="96" customFormat="1" ht="12" customHeight="1" thickBot="1">
      <c r="A94" s="422" t="s">
        <v>18</v>
      </c>
      <c r="B94" s="28" t="s">
        <v>510</v>
      </c>
      <c r="C94" s="301">
        <f>+C95+C96+C97+C98+C99+C112</f>
        <v>151233821</v>
      </c>
    </row>
    <row r="95" spans="1:3" ht="12" customHeight="1">
      <c r="A95" s="457" t="s">
        <v>97</v>
      </c>
      <c r="B95" s="10" t="s">
        <v>48</v>
      </c>
      <c r="C95" s="303">
        <v>11922870</v>
      </c>
    </row>
    <row r="96" spans="1:3" ht="12" customHeight="1">
      <c r="A96" s="450" t="s">
        <v>98</v>
      </c>
      <c r="B96" s="8" t="s">
        <v>176</v>
      </c>
      <c r="C96" s="304">
        <v>2602353</v>
      </c>
    </row>
    <row r="97" spans="1:3" ht="12" customHeight="1">
      <c r="A97" s="450" t="s">
        <v>99</v>
      </c>
      <c r="B97" s="8" t="s">
        <v>133</v>
      </c>
      <c r="C97" s="306">
        <v>39638421</v>
      </c>
    </row>
    <row r="98" spans="1:3" ht="12" customHeight="1">
      <c r="A98" s="450" t="s">
        <v>100</v>
      </c>
      <c r="B98" s="11" t="s">
        <v>177</v>
      </c>
      <c r="C98" s="306">
        <v>5300000</v>
      </c>
    </row>
    <row r="99" spans="1:3" ht="12" customHeight="1">
      <c r="A99" s="450" t="s">
        <v>110</v>
      </c>
      <c r="B99" s="19" t="s">
        <v>178</v>
      </c>
      <c r="C99" s="306">
        <v>68346835</v>
      </c>
    </row>
    <row r="100" spans="1:3" ht="12" customHeight="1">
      <c r="A100" s="450" t="s">
        <v>101</v>
      </c>
      <c r="B100" s="8" t="s">
        <v>507</v>
      </c>
      <c r="C100" s="306">
        <v>1239822</v>
      </c>
    </row>
    <row r="101" spans="1:3" ht="12" customHeight="1">
      <c r="A101" s="450" t="s">
        <v>102</v>
      </c>
      <c r="B101" s="141" t="s">
        <v>437</v>
      </c>
      <c r="C101" s="306"/>
    </row>
    <row r="102" spans="1:3" ht="12" customHeight="1">
      <c r="A102" s="450" t="s">
        <v>111</v>
      </c>
      <c r="B102" s="141" t="s">
        <v>436</v>
      </c>
      <c r="C102" s="306"/>
    </row>
    <row r="103" spans="1:3" ht="12" customHeight="1">
      <c r="A103" s="450" t="s">
        <v>112</v>
      </c>
      <c r="B103" s="141" t="s">
        <v>346</v>
      </c>
      <c r="C103" s="306"/>
    </row>
    <row r="104" spans="1:3" ht="12" customHeight="1">
      <c r="A104" s="450" t="s">
        <v>113</v>
      </c>
      <c r="B104" s="142" t="s">
        <v>347</v>
      </c>
      <c r="C104" s="306"/>
    </row>
    <row r="105" spans="1:3" ht="12" customHeight="1">
      <c r="A105" s="450" t="s">
        <v>114</v>
      </c>
      <c r="B105" s="142" t="s">
        <v>348</v>
      </c>
      <c r="C105" s="306"/>
    </row>
    <row r="106" spans="1:3" ht="12" customHeight="1">
      <c r="A106" s="450" t="s">
        <v>116</v>
      </c>
      <c r="B106" s="141" t="s">
        <v>349</v>
      </c>
      <c r="C106" s="306">
        <v>48225000</v>
      </c>
    </row>
    <row r="107" spans="1:3" ht="12" customHeight="1">
      <c r="A107" s="450" t="s">
        <v>179</v>
      </c>
      <c r="B107" s="141" t="s">
        <v>350</v>
      </c>
      <c r="C107" s="306"/>
    </row>
    <row r="108" spans="1:3" ht="12" customHeight="1">
      <c r="A108" s="450" t="s">
        <v>344</v>
      </c>
      <c r="B108" s="142" t="s">
        <v>351</v>
      </c>
      <c r="C108" s="306"/>
    </row>
    <row r="109" spans="1:3" ht="12" customHeight="1">
      <c r="A109" s="458" t="s">
        <v>345</v>
      </c>
      <c r="B109" s="143" t="s">
        <v>352</v>
      </c>
      <c r="C109" s="306"/>
    </row>
    <row r="110" spans="1:3" ht="12" customHeight="1">
      <c r="A110" s="450" t="s">
        <v>434</v>
      </c>
      <c r="B110" s="143" t="s">
        <v>353</v>
      </c>
      <c r="C110" s="306"/>
    </row>
    <row r="111" spans="1:3" ht="12" customHeight="1">
      <c r="A111" s="450" t="s">
        <v>435</v>
      </c>
      <c r="B111" s="142" t="s">
        <v>354</v>
      </c>
      <c r="C111" s="304">
        <v>18882013</v>
      </c>
    </row>
    <row r="112" spans="1:3" ht="12" customHeight="1">
      <c r="A112" s="450" t="s">
        <v>439</v>
      </c>
      <c r="B112" s="11" t="s">
        <v>49</v>
      </c>
      <c r="C112" s="304">
        <v>23423342</v>
      </c>
    </row>
    <row r="113" spans="1:3" ht="12" customHeight="1">
      <c r="A113" s="451" t="s">
        <v>440</v>
      </c>
      <c r="B113" s="8" t="s">
        <v>508</v>
      </c>
      <c r="C113" s="306">
        <v>16584253</v>
      </c>
    </row>
    <row r="114" spans="1:3" ht="12" customHeight="1" thickBot="1">
      <c r="A114" s="459" t="s">
        <v>441</v>
      </c>
      <c r="B114" s="144" t="s">
        <v>509</v>
      </c>
      <c r="C114" s="310">
        <v>6839089</v>
      </c>
    </row>
    <row r="115" spans="1:3" ht="12" customHeight="1" thickBot="1">
      <c r="A115" s="31" t="s">
        <v>19</v>
      </c>
      <c r="B115" s="27" t="s">
        <v>355</v>
      </c>
      <c r="C115" s="302">
        <f>+C116+C118+C120</f>
        <v>159378268</v>
      </c>
    </row>
    <row r="116" spans="1:3" ht="12" customHeight="1">
      <c r="A116" s="449" t="s">
        <v>103</v>
      </c>
      <c r="B116" s="8" t="s">
        <v>224</v>
      </c>
      <c r="C116" s="305">
        <v>83867113</v>
      </c>
    </row>
    <row r="117" spans="1:3" ht="12" customHeight="1">
      <c r="A117" s="449" t="s">
        <v>104</v>
      </c>
      <c r="B117" s="12" t="s">
        <v>359</v>
      </c>
      <c r="C117" s="305">
        <v>68814684</v>
      </c>
    </row>
    <row r="118" spans="1:3" ht="12" customHeight="1">
      <c r="A118" s="449" t="s">
        <v>105</v>
      </c>
      <c r="B118" s="12" t="s">
        <v>180</v>
      </c>
      <c r="C118" s="304">
        <v>71011155</v>
      </c>
    </row>
    <row r="119" spans="1:3" ht="12" customHeight="1">
      <c r="A119" s="449" t="s">
        <v>106</v>
      </c>
      <c r="B119" s="12" t="s">
        <v>360</v>
      </c>
      <c r="C119" s="270"/>
    </row>
    <row r="120" spans="1:3" ht="12" customHeight="1">
      <c r="A120" s="449" t="s">
        <v>107</v>
      </c>
      <c r="B120" s="299" t="s">
        <v>226</v>
      </c>
      <c r="C120" s="270">
        <v>4500000</v>
      </c>
    </row>
    <row r="121" spans="1:3" ht="12" customHeight="1">
      <c r="A121" s="449" t="s">
        <v>115</v>
      </c>
      <c r="B121" s="298" t="s">
        <v>424</v>
      </c>
      <c r="C121" s="270"/>
    </row>
    <row r="122" spans="1:3" ht="12" customHeight="1">
      <c r="A122" s="449" t="s">
        <v>117</v>
      </c>
      <c r="B122" s="426" t="s">
        <v>365</v>
      </c>
      <c r="C122" s="270"/>
    </row>
    <row r="123" spans="1:3" ht="12" customHeight="1">
      <c r="A123" s="449" t="s">
        <v>181</v>
      </c>
      <c r="B123" s="142" t="s">
        <v>348</v>
      </c>
      <c r="C123" s="270"/>
    </row>
    <row r="124" spans="1:3" ht="12" customHeight="1">
      <c r="A124" s="449" t="s">
        <v>182</v>
      </c>
      <c r="B124" s="142" t="s">
        <v>364</v>
      </c>
      <c r="C124" s="270"/>
    </row>
    <row r="125" spans="1:3" ht="12" customHeight="1">
      <c r="A125" s="449" t="s">
        <v>183</v>
      </c>
      <c r="B125" s="142" t="s">
        <v>363</v>
      </c>
      <c r="C125" s="270"/>
    </row>
    <row r="126" spans="1:3" ht="12" customHeight="1">
      <c r="A126" s="449" t="s">
        <v>356</v>
      </c>
      <c r="B126" s="142" t="s">
        <v>351</v>
      </c>
      <c r="C126" s="270">
        <v>2000000</v>
      </c>
    </row>
    <row r="127" spans="1:3" ht="12" customHeight="1">
      <c r="A127" s="449" t="s">
        <v>357</v>
      </c>
      <c r="B127" s="142" t="s">
        <v>362</v>
      </c>
      <c r="C127" s="270"/>
    </row>
    <row r="128" spans="1:3" ht="12" customHeight="1" thickBot="1">
      <c r="A128" s="458" t="s">
        <v>358</v>
      </c>
      <c r="B128" s="142" t="s">
        <v>361</v>
      </c>
      <c r="C128" s="272">
        <v>2500000</v>
      </c>
    </row>
    <row r="129" spans="1:3" ht="12" customHeight="1" thickBot="1">
      <c r="A129" s="31" t="s">
        <v>20</v>
      </c>
      <c r="B129" s="123" t="s">
        <v>444</v>
      </c>
      <c r="C129" s="302">
        <f>+C94+C115</f>
        <v>310612089</v>
      </c>
    </row>
    <row r="130" spans="1:3" ht="12" customHeight="1" thickBot="1">
      <c r="A130" s="31" t="s">
        <v>21</v>
      </c>
      <c r="B130" s="123" t="s">
        <v>445</v>
      </c>
      <c r="C130" s="302">
        <f>+C131+C132+C133</f>
        <v>0</v>
      </c>
    </row>
    <row r="131" spans="1:3" s="96" customFormat="1" ht="12" customHeight="1">
      <c r="A131" s="449" t="s">
        <v>263</v>
      </c>
      <c r="B131" s="9" t="s">
        <v>513</v>
      </c>
      <c r="C131" s="270"/>
    </row>
    <row r="132" spans="1:3" ht="12" customHeight="1">
      <c r="A132" s="449" t="s">
        <v>264</v>
      </c>
      <c r="B132" s="9" t="s">
        <v>453</v>
      </c>
      <c r="C132" s="270"/>
    </row>
    <row r="133" spans="1:3" ht="12" customHeight="1" thickBot="1">
      <c r="A133" s="458" t="s">
        <v>265</v>
      </c>
      <c r="B133" s="7" t="s">
        <v>512</v>
      </c>
      <c r="C133" s="270"/>
    </row>
    <row r="134" spans="1:3" ht="12" customHeight="1" thickBot="1">
      <c r="A134" s="31" t="s">
        <v>22</v>
      </c>
      <c r="B134" s="123" t="s">
        <v>446</v>
      </c>
      <c r="C134" s="302">
        <f>+C135+C136+C137+C138+C139+C140</f>
        <v>0</v>
      </c>
    </row>
    <row r="135" spans="1:3" ht="12" customHeight="1">
      <c r="A135" s="449" t="s">
        <v>90</v>
      </c>
      <c r="B135" s="9" t="s">
        <v>455</v>
      </c>
      <c r="C135" s="270"/>
    </row>
    <row r="136" spans="1:3" ht="12" customHeight="1">
      <c r="A136" s="449" t="s">
        <v>91</v>
      </c>
      <c r="B136" s="9" t="s">
        <v>447</v>
      </c>
      <c r="C136" s="270"/>
    </row>
    <row r="137" spans="1:3" ht="12" customHeight="1">
      <c r="A137" s="449" t="s">
        <v>92</v>
      </c>
      <c r="B137" s="9" t="s">
        <v>448</v>
      </c>
      <c r="C137" s="270"/>
    </row>
    <row r="138" spans="1:3" ht="12" customHeight="1">
      <c r="A138" s="449" t="s">
        <v>168</v>
      </c>
      <c r="B138" s="9" t="s">
        <v>511</v>
      </c>
      <c r="C138" s="270"/>
    </row>
    <row r="139" spans="1:3" ht="12" customHeight="1">
      <c r="A139" s="449" t="s">
        <v>169</v>
      </c>
      <c r="B139" s="9" t="s">
        <v>450</v>
      </c>
      <c r="C139" s="270"/>
    </row>
    <row r="140" spans="1:3" s="96" customFormat="1" ht="12" customHeight="1" thickBot="1">
      <c r="A140" s="458" t="s">
        <v>170</v>
      </c>
      <c r="B140" s="7" t="s">
        <v>451</v>
      </c>
      <c r="C140" s="270"/>
    </row>
    <row r="141" spans="1:11" ht="12" customHeight="1" thickBot="1">
      <c r="A141" s="31" t="s">
        <v>23</v>
      </c>
      <c r="B141" s="123" t="s">
        <v>539</v>
      </c>
      <c r="C141" s="308">
        <f>+C142+C143+C145+C146+C144</f>
        <v>4112627</v>
      </c>
      <c r="K141" s="252"/>
    </row>
    <row r="142" spans="1:3" ht="12.75">
      <c r="A142" s="449" t="s">
        <v>93</v>
      </c>
      <c r="B142" s="9" t="s">
        <v>366</v>
      </c>
      <c r="C142" s="270"/>
    </row>
    <row r="143" spans="1:3" ht="12" customHeight="1">
      <c r="A143" s="449" t="s">
        <v>94</v>
      </c>
      <c r="B143" s="9" t="s">
        <v>367</v>
      </c>
      <c r="C143" s="270">
        <v>4112627</v>
      </c>
    </row>
    <row r="144" spans="1:3" ht="12" customHeight="1">
      <c r="A144" s="449" t="s">
        <v>283</v>
      </c>
      <c r="B144" s="9" t="s">
        <v>538</v>
      </c>
      <c r="C144" s="270"/>
    </row>
    <row r="145" spans="1:3" s="96" customFormat="1" ht="12" customHeight="1">
      <c r="A145" s="449" t="s">
        <v>284</v>
      </c>
      <c r="B145" s="9" t="s">
        <v>460</v>
      </c>
      <c r="C145" s="270"/>
    </row>
    <row r="146" spans="1:3" s="96" customFormat="1" ht="12" customHeight="1" thickBot="1">
      <c r="A146" s="458" t="s">
        <v>285</v>
      </c>
      <c r="B146" s="7" t="s">
        <v>386</v>
      </c>
      <c r="C146" s="270"/>
    </row>
    <row r="147" spans="1:3" s="96" customFormat="1" ht="12" customHeight="1" thickBot="1">
      <c r="A147" s="31" t="s">
        <v>24</v>
      </c>
      <c r="B147" s="123" t="s">
        <v>461</v>
      </c>
      <c r="C147" s="311">
        <f>+C148+C149+C150+C151+C152</f>
        <v>0</v>
      </c>
    </row>
    <row r="148" spans="1:3" s="96" customFormat="1" ht="12" customHeight="1">
      <c r="A148" s="449" t="s">
        <v>95</v>
      </c>
      <c r="B148" s="9" t="s">
        <v>456</v>
      </c>
      <c r="C148" s="270"/>
    </row>
    <row r="149" spans="1:3" s="96" customFormat="1" ht="12" customHeight="1">
      <c r="A149" s="449" t="s">
        <v>96</v>
      </c>
      <c r="B149" s="9" t="s">
        <v>463</v>
      </c>
      <c r="C149" s="270"/>
    </row>
    <row r="150" spans="1:3" s="96" customFormat="1" ht="12" customHeight="1">
      <c r="A150" s="449" t="s">
        <v>295</v>
      </c>
      <c r="B150" s="9" t="s">
        <v>458</v>
      </c>
      <c r="C150" s="270"/>
    </row>
    <row r="151" spans="1:3" s="96" customFormat="1" ht="12" customHeight="1">
      <c r="A151" s="449" t="s">
        <v>296</v>
      </c>
      <c r="B151" s="9" t="s">
        <v>514</v>
      </c>
      <c r="C151" s="270"/>
    </row>
    <row r="152" spans="1:3" ht="12.75" customHeight="1" thickBot="1">
      <c r="A152" s="458" t="s">
        <v>462</v>
      </c>
      <c r="B152" s="7" t="s">
        <v>465</v>
      </c>
      <c r="C152" s="272"/>
    </row>
    <row r="153" spans="1:3" ht="12.75" customHeight="1" thickBot="1">
      <c r="A153" s="505" t="s">
        <v>25</v>
      </c>
      <c r="B153" s="123" t="s">
        <v>466</v>
      </c>
      <c r="C153" s="311"/>
    </row>
    <row r="154" spans="1:3" ht="12.75" customHeight="1" thickBot="1">
      <c r="A154" s="505" t="s">
        <v>26</v>
      </c>
      <c r="B154" s="123" t="s">
        <v>467</v>
      </c>
      <c r="C154" s="311"/>
    </row>
    <row r="155" spans="1:3" ht="12" customHeight="1" thickBot="1">
      <c r="A155" s="31" t="s">
        <v>27</v>
      </c>
      <c r="B155" s="123" t="s">
        <v>469</v>
      </c>
      <c r="C155" s="440">
        <f>+C130+C134+C141+C147+C153+C154</f>
        <v>4112627</v>
      </c>
    </row>
    <row r="156" spans="1:3" ht="15" customHeight="1" thickBot="1">
      <c r="A156" s="460" t="s">
        <v>28</v>
      </c>
      <c r="B156" s="393" t="s">
        <v>468</v>
      </c>
      <c r="C156" s="440">
        <f>+C129+C155</f>
        <v>314724716</v>
      </c>
    </row>
    <row r="157" spans="1:3" ht="13.5" thickBot="1">
      <c r="A157" s="400"/>
      <c r="B157" s="401"/>
      <c r="C157" s="402"/>
    </row>
    <row r="158" spans="1:3" ht="15" customHeight="1" thickBot="1">
      <c r="A158" s="250" t="s">
        <v>515</v>
      </c>
      <c r="B158" s="251"/>
      <c r="C158" s="121">
        <v>7</v>
      </c>
    </row>
    <row r="159" spans="1:3" ht="14.25" customHeight="1" thickBot="1">
      <c r="A159" s="250" t="s">
        <v>199</v>
      </c>
      <c r="B159" s="251"/>
      <c r="C159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&amp;C&amp;A</oddHeader>
  </headerFooter>
  <rowBreaks count="1" manualBreakCount="1">
    <brk id="9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7">
      <selection activeCell="C143" sqref="C143"/>
    </sheetView>
  </sheetViews>
  <sheetFormatPr defaultColWidth="9.00390625" defaultRowHeight="12.75"/>
  <cols>
    <col min="1" max="1" width="19.50390625" style="403" customWidth="1"/>
    <col min="2" max="2" width="72.00390625" style="404" customWidth="1"/>
    <col min="3" max="3" width="25.00390625" style="405" customWidth="1"/>
    <col min="4" max="16384" width="9.375" style="3" customWidth="1"/>
  </cols>
  <sheetData>
    <row r="1" spans="1:3" s="2" customFormat="1" ht="16.5" customHeight="1" thickBot="1">
      <c r="A1" s="227"/>
      <c r="B1" s="229"/>
      <c r="C1" s="572" t="str">
        <f>+CONCATENATE("9.1.1. melléklet a ……/",LEFT(ÖSSZEFÜGGÉSEK!A5,4),". (….) önkormányzati rendelethez")</f>
        <v>9.1.1. melléklet a ……/2019. (….) önkormányzati rendelethez</v>
      </c>
    </row>
    <row r="2" spans="1:3" s="92" customFormat="1" ht="21" customHeight="1">
      <c r="A2" s="420" t="s">
        <v>60</v>
      </c>
      <c r="B2" s="363" t="s">
        <v>220</v>
      </c>
      <c r="C2" s="365" t="s">
        <v>53</v>
      </c>
    </row>
    <row r="3" spans="1:3" s="92" customFormat="1" ht="16.5" thickBot="1">
      <c r="A3" s="230" t="s">
        <v>196</v>
      </c>
      <c r="B3" s="364" t="s">
        <v>425</v>
      </c>
      <c r="C3" s="504" t="s">
        <v>58</v>
      </c>
    </row>
    <row r="4" spans="1:3" s="93" customFormat="1" ht="15.75" customHeight="1" thickBot="1">
      <c r="A4" s="231"/>
      <c r="B4" s="231"/>
      <c r="C4" s="232">
        <f>'9.1. sz. mell'!C5</f>
        <v>0</v>
      </c>
    </row>
    <row r="5" spans="1:3" ht="13.5" thickBot="1">
      <c r="A5" s="421" t="s">
        <v>198</v>
      </c>
      <c r="B5" s="233" t="s">
        <v>561</v>
      </c>
      <c r="C5" s="366" t="s">
        <v>54</v>
      </c>
    </row>
    <row r="6" spans="1:3" s="69" customFormat="1" ht="12.75" customHeight="1" thickBot="1">
      <c r="A6" s="198"/>
      <c r="B6" s="199" t="s">
        <v>489</v>
      </c>
      <c r="C6" s="200" t="s">
        <v>490</v>
      </c>
    </row>
    <row r="7" spans="1:3" s="69" customFormat="1" ht="15.75" customHeight="1" thickBot="1">
      <c r="A7" s="235"/>
      <c r="B7" s="236" t="s">
        <v>55</v>
      </c>
      <c r="C7" s="367"/>
    </row>
    <row r="8" spans="1:3" s="69" customFormat="1" ht="12" customHeight="1" thickBot="1">
      <c r="A8" s="31" t="s">
        <v>18</v>
      </c>
      <c r="B8" s="21" t="s">
        <v>247</v>
      </c>
      <c r="C8" s="302">
        <f>+C9+C10+C11+C12+C13+C14</f>
        <v>114843006</v>
      </c>
    </row>
    <row r="9" spans="1:3" s="94" customFormat="1" ht="12" customHeight="1">
      <c r="A9" s="449" t="s">
        <v>97</v>
      </c>
      <c r="B9" s="430" t="s">
        <v>248</v>
      </c>
      <c r="C9" s="305">
        <v>40818439</v>
      </c>
    </row>
    <row r="10" spans="1:3" s="95" customFormat="1" ht="12" customHeight="1">
      <c r="A10" s="450" t="s">
        <v>98</v>
      </c>
      <c r="B10" s="431" t="s">
        <v>249</v>
      </c>
      <c r="C10" s="304">
        <v>36859717</v>
      </c>
    </row>
    <row r="11" spans="1:3" s="95" customFormat="1" ht="12" customHeight="1">
      <c r="A11" s="450" t="s">
        <v>99</v>
      </c>
      <c r="B11" s="431" t="s">
        <v>548</v>
      </c>
      <c r="C11" s="304">
        <v>35364850</v>
      </c>
    </row>
    <row r="12" spans="1:3" s="95" customFormat="1" ht="12" customHeight="1">
      <c r="A12" s="450" t="s">
        <v>100</v>
      </c>
      <c r="B12" s="431" t="s">
        <v>251</v>
      </c>
      <c r="C12" s="304">
        <v>1800000</v>
      </c>
    </row>
    <row r="13" spans="1:3" s="95" customFormat="1" ht="12" customHeight="1">
      <c r="A13" s="450" t="s">
        <v>141</v>
      </c>
      <c r="B13" s="431" t="s">
        <v>502</v>
      </c>
      <c r="C13" s="304"/>
    </row>
    <row r="14" spans="1:3" s="94" customFormat="1" ht="12" customHeight="1" thickBot="1">
      <c r="A14" s="451" t="s">
        <v>101</v>
      </c>
      <c r="B14" s="432" t="s">
        <v>429</v>
      </c>
      <c r="C14" s="304"/>
    </row>
    <row r="15" spans="1:3" s="94" customFormat="1" ht="12" customHeight="1" thickBot="1">
      <c r="A15" s="31" t="s">
        <v>19</v>
      </c>
      <c r="B15" s="297" t="s">
        <v>252</v>
      </c>
      <c r="C15" s="302">
        <f>+C16+C17+C18+C19+C20</f>
        <v>17284913</v>
      </c>
    </row>
    <row r="16" spans="1:3" s="94" customFormat="1" ht="12" customHeight="1">
      <c r="A16" s="449" t="s">
        <v>103</v>
      </c>
      <c r="B16" s="430" t="s">
        <v>253</v>
      </c>
      <c r="C16" s="305"/>
    </row>
    <row r="17" spans="1:3" s="94" customFormat="1" ht="12" customHeight="1">
      <c r="A17" s="450" t="s">
        <v>104</v>
      </c>
      <c r="B17" s="431" t="s">
        <v>254</v>
      </c>
      <c r="C17" s="304"/>
    </row>
    <row r="18" spans="1:3" s="94" customFormat="1" ht="12" customHeight="1">
      <c r="A18" s="450" t="s">
        <v>105</v>
      </c>
      <c r="B18" s="431" t="s">
        <v>418</v>
      </c>
      <c r="C18" s="304"/>
    </row>
    <row r="19" spans="1:3" s="94" customFormat="1" ht="12" customHeight="1">
      <c r="A19" s="450" t="s">
        <v>106</v>
      </c>
      <c r="B19" s="431" t="s">
        <v>419</v>
      </c>
      <c r="C19" s="304"/>
    </row>
    <row r="20" spans="1:3" s="94" customFormat="1" ht="12" customHeight="1">
      <c r="A20" s="450" t="s">
        <v>107</v>
      </c>
      <c r="B20" s="431" t="s">
        <v>255</v>
      </c>
      <c r="C20" s="304">
        <v>17284913</v>
      </c>
    </row>
    <row r="21" spans="1:3" s="95" customFormat="1" ht="12" customHeight="1" thickBot="1">
      <c r="A21" s="451" t="s">
        <v>115</v>
      </c>
      <c r="B21" s="432" t="s">
        <v>256</v>
      </c>
      <c r="C21" s="306"/>
    </row>
    <row r="22" spans="1:3" s="95" customFormat="1" ht="12" customHeight="1" thickBot="1">
      <c r="A22" s="31" t="s">
        <v>20</v>
      </c>
      <c r="B22" s="21" t="s">
        <v>257</v>
      </c>
      <c r="C22" s="302">
        <f>+C23+C24+C25+C26+C27</f>
        <v>145309282</v>
      </c>
    </row>
    <row r="23" spans="1:3" s="95" customFormat="1" ht="12" customHeight="1">
      <c r="A23" s="449" t="s">
        <v>86</v>
      </c>
      <c r="B23" s="430" t="s">
        <v>258</v>
      </c>
      <c r="C23" s="305">
        <v>145309282</v>
      </c>
    </row>
    <row r="24" spans="1:3" s="94" customFormat="1" ht="12" customHeight="1">
      <c r="A24" s="450" t="s">
        <v>87</v>
      </c>
      <c r="B24" s="431" t="s">
        <v>259</v>
      </c>
      <c r="C24" s="304"/>
    </row>
    <row r="25" spans="1:3" s="95" customFormat="1" ht="12" customHeight="1">
      <c r="A25" s="450" t="s">
        <v>88</v>
      </c>
      <c r="B25" s="431" t="s">
        <v>420</v>
      </c>
      <c r="C25" s="304"/>
    </row>
    <row r="26" spans="1:3" s="95" customFormat="1" ht="12" customHeight="1">
      <c r="A26" s="450" t="s">
        <v>89</v>
      </c>
      <c r="B26" s="431" t="s">
        <v>421</v>
      </c>
      <c r="C26" s="304"/>
    </row>
    <row r="27" spans="1:3" s="95" customFormat="1" ht="12" customHeight="1">
      <c r="A27" s="450" t="s">
        <v>164</v>
      </c>
      <c r="B27" s="431" t="s">
        <v>260</v>
      </c>
      <c r="C27" s="304"/>
    </row>
    <row r="28" spans="1:3" s="95" customFormat="1" ht="12" customHeight="1" thickBot="1">
      <c r="A28" s="451" t="s">
        <v>165</v>
      </c>
      <c r="B28" s="432" t="s">
        <v>261</v>
      </c>
      <c r="C28" s="306"/>
    </row>
    <row r="29" spans="1:3" s="95" customFormat="1" ht="12" customHeight="1" thickBot="1">
      <c r="A29" s="31" t="s">
        <v>166</v>
      </c>
      <c r="B29" s="21" t="s">
        <v>558</v>
      </c>
      <c r="C29" s="308">
        <f>SUM(C30:C36)</f>
        <v>197329000</v>
      </c>
    </row>
    <row r="30" spans="1:3" s="95" customFormat="1" ht="12" customHeight="1">
      <c r="A30" s="449" t="s">
        <v>263</v>
      </c>
      <c r="B30" s="430" t="s">
        <v>612</v>
      </c>
      <c r="C30" s="305">
        <v>138679000</v>
      </c>
    </row>
    <row r="31" spans="1:3" s="95" customFormat="1" ht="12" customHeight="1">
      <c r="A31" s="450" t="s">
        <v>264</v>
      </c>
      <c r="B31" s="431" t="s">
        <v>554</v>
      </c>
      <c r="C31" s="304">
        <v>19000000</v>
      </c>
    </row>
    <row r="32" spans="1:3" s="95" customFormat="1" ht="12" customHeight="1">
      <c r="A32" s="450" t="s">
        <v>265</v>
      </c>
      <c r="B32" s="431" t="s">
        <v>555</v>
      </c>
      <c r="C32" s="304">
        <v>35000000</v>
      </c>
    </row>
    <row r="33" spans="1:3" s="95" customFormat="1" ht="12" customHeight="1">
      <c r="A33" s="450" t="s">
        <v>266</v>
      </c>
      <c r="B33" s="431" t="s">
        <v>556</v>
      </c>
      <c r="C33" s="304"/>
    </row>
    <row r="34" spans="1:3" s="95" customFormat="1" ht="12" customHeight="1">
      <c r="A34" s="450" t="s">
        <v>550</v>
      </c>
      <c r="B34" s="431" t="s">
        <v>267</v>
      </c>
      <c r="C34" s="304">
        <v>4000000</v>
      </c>
    </row>
    <row r="35" spans="1:3" s="95" customFormat="1" ht="12" customHeight="1">
      <c r="A35" s="450" t="s">
        <v>551</v>
      </c>
      <c r="B35" s="431" t="s">
        <v>268</v>
      </c>
      <c r="C35" s="304"/>
    </row>
    <row r="36" spans="1:3" s="95" customFormat="1" ht="12" customHeight="1" thickBot="1">
      <c r="A36" s="451" t="s">
        <v>552</v>
      </c>
      <c r="B36" s="530" t="s">
        <v>269</v>
      </c>
      <c r="C36" s="306">
        <v>650000</v>
      </c>
    </row>
    <row r="37" spans="1:3" s="95" customFormat="1" ht="12" customHeight="1" thickBot="1">
      <c r="A37" s="31" t="s">
        <v>22</v>
      </c>
      <c r="B37" s="21" t="s">
        <v>430</v>
      </c>
      <c r="C37" s="302">
        <f>SUM(C38:C48)</f>
        <v>3437343</v>
      </c>
    </row>
    <row r="38" spans="1:3" s="95" customFormat="1" ht="12" customHeight="1">
      <c r="A38" s="449" t="s">
        <v>90</v>
      </c>
      <c r="B38" s="430" t="s">
        <v>272</v>
      </c>
      <c r="C38" s="305"/>
    </row>
    <row r="39" spans="1:3" s="95" customFormat="1" ht="12" customHeight="1">
      <c r="A39" s="450" t="s">
        <v>91</v>
      </c>
      <c r="B39" s="431" t="s">
        <v>273</v>
      </c>
      <c r="C39" s="304"/>
    </row>
    <row r="40" spans="1:3" s="95" customFormat="1" ht="12" customHeight="1">
      <c r="A40" s="450" t="s">
        <v>92</v>
      </c>
      <c r="B40" s="431" t="s">
        <v>274</v>
      </c>
      <c r="C40" s="304">
        <v>2702684</v>
      </c>
    </row>
    <row r="41" spans="1:3" s="95" customFormat="1" ht="12" customHeight="1">
      <c r="A41" s="450" t="s">
        <v>168</v>
      </c>
      <c r="B41" s="431" t="s">
        <v>275</v>
      </c>
      <c r="C41" s="304"/>
    </row>
    <row r="42" spans="1:3" s="95" customFormat="1" ht="12" customHeight="1">
      <c r="A42" s="450" t="s">
        <v>169</v>
      </c>
      <c r="B42" s="431" t="s">
        <v>276</v>
      </c>
      <c r="C42" s="304"/>
    </row>
    <row r="43" spans="1:3" s="95" customFormat="1" ht="12" customHeight="1">
      <c r="A43" s="450" t="s">
        <v>170</v>
      </c>
      <c r="B43" s="431" t="s">
        <v>277</v>
      </c>
      <c r="C43" s="304">
        <v>684659</v>
      </c>
    </row>
    <row r="44" spans="1:3" s="95" customFormat="1" ht="12" customHeight="1">
      <c r="A44" s="450" t="s">
        <v>171</v>
      </c>
      <c r="B44" s="431" t="s">
        <v>278</v>
      </c>
      <c r="C44" s="304"/>
    </row>
    <row r="45" spans="1:3" s="95" customFormat="1" ht="12" customHeight="1">
      <c r="A45" s="450" t="s">
        <v>172</v>
      </c>
      <c r="B45" s="431" t="s">
        <v>557</v>
      </c>
      <c r="C45" s="304">
        <v>50000</v>
      </c>
    </row>
    <row r="46" spans="1:3" s="95" customFormat="1" ht="12" customHeight="1">
      <c r="A46" s="450" t="s">
        <v>270</v>
      </c>
      <c r="B46" s="431" t="s">
        <v>280</v>
      </c>
      <c r="C46" s="307"/>
    </row>
    <row r="47" spans="1:3" s="95" customFormat="1" ht="12" customHeight="1">
      <c r="A47" s="451" t="s">
        <v>271</v>
      </c>
      <c r="B47" s="432" t="s">
        <v>432</v>
      </c>
      <c r="C47" s="416"/>
    </row>
    <row r="48" spans="1:3" s="95" customFormat="1" ht="12" customHeight="1" thickBot="1">
      <c r="A48" s="451" t="s">
        <v>431</v>
      </c>
      <c r="B48" s="432" t="s">
        <v>281</v>
      </c>
      <c r="C48" s="416"/>
    </row>
    <row r="49" spans="1:3" s="95" customFormat="1" ht="12" customHeight="1" thickBot="1">
      <c r="A49" s="31" t="s">
        <v>23</v>
      </c>
      <c r="B49" s="21" t="s">
        <v>282</v>
      </c>
      <c r="C49" s="302">
        <f>SUM(C50:C54)</f>
        <v>0</v>
      </c>
    </row>
    <row r="50" spans="1:3" s="95" customFormat="1" ht="12" customHeight="1">
      <c r="A50" s="449" t="s">
        <v>93</v>
      </c>
      <c r="B50" s="430" t="s">
        <v>286</v>
      </c>
      <c r="C50" s="474"/>
    </row>
    <row r="51" spans="1:3" s="95" customFormat="1" ht="12" customHeight="1">
      <c r="A51" s="450" t="s">
        <v>94</v>
      </c>
      <c r="B51" s="431" t="s">
        <v>287</v>
      </c>
      <c r="C51" s="307"/>
    </row>
    <row r="52" spans="1:3" s="95" customFormat="1" ht="12" customHeight="1">
      <c r="A52" s="450" t="s">
        <v>283</v>
      </c>
      <c r="B52" s="431" t="s">
        <v>288</v>
      </c>
      <c r="C52" s="307"/>
    </row>
    <row r="53" spans="1:3" s="95" customFormat="1" ht="12" customHeight="1">
      <c r="A53" s="450" t="s">
        <v>284</v>
      </c>
      <c r="B53" s="431" t="s">
        <v>289</v>
      </c>
      <c r="C53" s="307"/>
    </row>
    <row r="54" spans="1:3" s="95" customFormat="1" ht="12" customHeight="1" thickBot="1">
      <c r="A54" s="451" t="s">
        <v>285</v>
      </c>
      <c r="B54" s="432" t="s">
        <v>290</v>
      </c>
      <c r="C54" s="416"/>
    </row>
    <row r="55" spans="1:3" s="95" customFormat="1" ht="12" customHeight="1" thickBot="1">
      <c r="A55" s="31" t="s">
        <v>173</v>
      </c>
      <c r="B55" s="21" t="s">
        <v>291</v>
      </c>
      <c r="C55" s="302">
        <f>SUM(C56:C58)</f>
        <v>0</v>
      </c>
    </row>
    <row r="56" spans="1:3" s="95" customFormat="1" ht="12" customHeight="1">
      <c r="A56" s="449" t="s">
        <v>95</v>
      </c>
      <c r="B56" s="430" t="s">
        <v>292</v>
      </c>
      <c r="C56" s="305"/>
    </row>
    <row r="57" spans="1:3" s="95" customFormat="1" ht="12" customHeight="1">
      <c r="A57" s="450" t="s">
        <v>96</v>
      </c>
      <c r="B57" s="431" t="s">
        <v>422</v>
      </c>
      <c r="C57" s="304"/>
    </row>
    <row r="58" spans="1:3" s="95" customFormat="1" ht="12" customHeight="1">
      <c r="A58" s="450" t="s">
        <v>295</v>
      </c>
      <c r="B58" s="431" t="s">
        <v>293</v>
      </c>
      <c r="C58" s="304"/>
    </row>
    <row r="59" spans="1:3" s="95" customFormat="1" ht="12" customHeight="1" thickBot="1">
      <c r="A59" s="451" t="s">
        <v>296</v>
      </c>
      <c r="B59" s="432" t="s">
        <v>294</v>
      </c>
      <c r="C59" s="306"/>
    </row>
    <row r="60" spans="1:3" s="95" customFormat="1" ht="12" customHeight="1" thickBot="1">
      <c r="A60" s="31" t="s">
        <v>25</v>
      </c>
      <c r="B60" s="297" t="s">
        <v>297</v>
      </c>
      <c r="C60" s="302">
        <f>SUM(C61:C63)</f>
        <v>982365</v>
      </c>
    </row>
    <row r="61" spans="1:3" s="95" customFormat="1" ht="12" customHeight="1">
      <c r="A61" s="449" t="s">
        <v>174</v>
      </c>
      <c r="B61" s="430" t="s">
        <v>299</v>
      </c>
      <c r="C61" s="307"/>
    </row>
    <row r="62" spans="1:3" s="95" customFormat="1" ht="12" customHeight="1">
      <c r="A62" s="450" t="s">
        <v>175</v>
      </c>
      <c r="B62" s="431" t="s">
        <v>423</v>
      </c>
      <c r="C62" s="307">
        <v>982365</v>
      </c>
    </row>
    <row r="63" spans="1:3" s="95" customFormat="1" ht="12" customHeight="1">
      <c r="A63" s="450" t="s">
        <v>225</v>
      </c>
      <c r="B63" s="431" t="s">
        <v>300</v>
      </c>
      <c r="C63" s="307"/>
    </row>
    <row r="64" spans="1:3" s="95" customFormat="1" ht="12" customHeight="1" thickBot="1">
      <c r="A64" s="451" t="s">
        <v>298</v>
      </c>
      <c r="B64" s="432" t="s">
        <v>301</v>
      </c>
      <c r="C64" s="307"/>
    </row>
    <row r="65" spans="1:3" s="95" customFormat="1" ht="12" customHeight="1" thickBot="1">
      <c r="A65" s="31" t="s">
        <v>26</v>
      </c>
      <c r="B65" s="21" t="s">
        <v>302</v>
      </c>
      <c r="C65" s="308">
        <f>+C8+C15+C22+C29+C37+C49+C55+C60</f>
        <v>479185909</v>
      </c>
    </row>
    <row r="66" spans="1:3" s="95" customFormat="1" ht="12" customHeight="1" thickBot="1">
      <c r="A66" s="452" t="s">
        <v>390</v>
      </c>
      <c r="B66" s="297" t="s">
        <v>304</v>
      </c>
      <c r="C66" s="302">
        <f>SUM(C67:C69)</f>
        <v>0</v>
      </c>
    </row>
    <row r="67" spans="1:3" s="95" customFormat="1" ht="12" customHeight="1">
      <c r="A67" s="449" t="s">
        <v>332</v>
      </c>
      <c r="B67" s="430" t="s">
        <v>305</v>
      </c>
      <c r="C67" s="307"/>
    </row>
    <row r="68" spans="1:3" s="95" customFormat="1" ht="12" customHeight="1">
      <c r="A68" s="450" t="s">
        <v>341</v>
      </c>
      <c r="B68" s="431" t="s">
        <v>306</v>
      </c>
      <c r="C68" s="307"/>
    </row>
    <row r="69" spans="1:3" s="95" customFormat="1" ht="12" customHeight="1" thickBot="1">
      <c r="A69" s="451" t="s">
        <v>342</v>
      </c>
      <c r="B69" s="433" t="s">
        <v>307</v>
      </c>
      <c r="C69" s="307"/>
    </row>
    <row r="70" spans="1:3" s="95" customFormat="1" ht="12" customHeight="1" thickBot="1">
      <c r="A70" s="452" t="s">
        <v>308</v>
      </c>
      <c r="B70" s="297" t="s">
        <v>309</v>
      </c>
      <c r="C70" s="302">
        <f>SUM(C71:C74)</f>
        <v>0</v>
      </c>
    </row>
    <row r="71" spans="1:3" s="95" customFormat="1" ht="12" customHeight="1">
      <c r="A71" s="449" t="s">
        <v>142</v>
      </c>
      <c r="B71" s="430" t="s">
        <v>310</v>
      </c>
      <c r="C71" s="307"/>
    </row>
    <row r="72" spans="1:3" s="95" customFormat="1" ht="12" customHeight="1">
      <c r="A72" s="450" t="s">
        <v>143</v>
      </c>
      <c r="B72" s="431" t="s">
        <v>569</v>
      </c>
      <c r="C72" s="307"/>
    </row>
    <row r="73" spans="1:3" s="95" customFormat="1" ht="12" customHeight="1">
      <c r="A73" s="450" t="s">
        <v>333</v>
      </c>
      <c r="B73" s="431" t="s">
        <v>311</v>
      </c>
      <c r="C73" s="307"/>
    </row>
    <row r="74" spans="1:3" s="95" customFormat="1" ht="12" customHeight="1" thickBot="1">
      <c r="A74" s="451" t="s">
        <v>334</v>
      </c>
      <c r="B74" s="299" t="s">
        <v>570</v>
      </c>
      <c r="C74" s="307"/>
    </row>
    <row r="75" spans="1:3" s="95" customFormat="1" ht="12" customHeight="1" thickBot="1">
      <c r="A75" s="452" t="s">
        <v>312</v>
      </c>
      <c r="B75" s="297" t="s">
        <v>313</v>
      </c>
      <c r="C75" s="302">
        <f>SUM(C76:C77)</f>
        <v>123445714</v>
      </c>
    </row>
    <row r="76" spans="1:3" s="95" customFormat="1" ht="12" customHeight="1">
      <c r="A76" s="449" t="s">
        <v>335</v>
      </c>
      <c r="B76" s="430" t="s">
        <v>314</v>
      </c>
      <c r="C76" s="307">
        <v>123445714</v>
      </c>
    </row>
    <row r="77" spans="1:3" s="95" customFormat="1" ht="12" customHeight="1" thickBot="1">
      <c r="A77" s="451" t="s">
        <v>336</v>
      </c>
      <c r="B77" s="432" t="s">
        <v>315</v>
      </c>
      <c r="C77" s="307"/>
    </row>
    <row r="78" spans="1:3" s="94" customFormat="1" ht="12" customHeight="1" thickBot="1">
      <c r="A78" s="452" t="s">
        <v>316</v>
      </c>
      <c r="B78" s="297" t="s">
        <v>317</v>
      </c>
      <c r="C78" s="302">
        <f>SUM(C79:C81)</f>
        <v>0</v>
      </c>
    </row>
    <row r="79" spans="1:3" s="95" customFormat="1" ht="12" customHeight="1">
      <c r="A79" s="449" t="s">
        <v>337</v>
      </c>
      <c r="B79" s="430" t="s">
        <v>318</v>
      </c>
      <c r="C79" s="307"/>
    </row>
    <row r="80" spans="1:3" s="95" customFormat="1" ht="12" customHeight="1">
      <c r="A80" s="450" t="s">
        <v>338</v>
      </c>
      <c r="B80" s="431" t="s">
        <v>319</v>
      </c>
      <c r="C80" s="307"/>
    </row>
    <row r="81" spans="1:3" s="95" customFormat="1" ht="12" customHeight="1" thickBot="1">
      <c r="A81" s="451" t="s">
        <v>339</v>
      </c>
      <c r="B81" s="432" t="s">
        <v>571</v>
      </c>
      <c r="C81" s="307"/>
    </row>
    <row r="82" spans="1:3" s="95" customFormat="1" ht="12" customHeight="1" thickBot="1">
      <c r="A82" s="452" t="s">
        <v>320</v>
      </c>
      <c r="B82" s="297" t="s">
        <v>340</v>
      </c>
      <c r="C82" s="302">
        <f>SUM(C83:C86)</f>
        <v>0</v>
      </c>
    </row>
    <row r="83" spans="1:3" s="95" customFormat="1" ht="12" customHeight="1">
      <c r="A83" s="453" t="s">
        <v>321</v>
      </c>
      <c r="B83" s="430" t="s">
        <v>322</v>
      </c>
      <c r="C83" s="307"/>
    </row>
    <row r="84" spans="1:3" s="95" customFormat="1" ht="12" customHeight="1">
      <c r="A84" s="454" t="s">
        <v>323</v>
      </c>
      <c r="B84" s="431" t="s">
        <v>324</v>
      </c>
      <c r="C84" s="307"/>
    </row>
    <row r="85" spans="1:3" s="95" customFormat="1" ht="12" customHeight="1">
      <c r="A85" s="454" t="s">
        <v>325</v>
      </c>
      <c r="B85" s="431" t="s">
        <v>326</v>
      </c>
      <c r="C85" s="307"/>
    </row>
    <row r="86" spans="1:3" s="94" customFormat="1" ht="12" customHeight="1" thickBot="1">
      <c r="A86" s="455" t="s">
        <v>327</v>
      </c>
      <c r="B86" s="432" t="s">
        <v>328</v>
      </c>
      <c r="C86" s="307"/>
    </row>
    <row r="87" spans="1:3" s="94" customFormat="1" ht="12" customHeight="1" thickBot="1">
      <c r="A87" s="452" t="s">
        <v>329</v>
      </c>
      <c r="B87" s="297" t="s">
        <v>471</v>
      </c>
      <c r="C87" s="475"/>
    </row>
    <row r="88" spans="1:3" s="94" customFormat="1" ht="12" customHeight="1" thickBot="1">
      <c r="A88" s="452" t="s">
        <v>503</v>
      </c>
      <c r="B88" s="297" t="s">
        <v>330</v>
      </c>
      <c r="C88" s="475"/>
    </row>
    <row r="89" spans="1:3" s="94" customFormat="1" ht="12" customHeight="1" thickBot="1">
      <c r="A89" s="452" t="s">
        <v>504</v>
      </c>
      <c r="B89" s="437" t="s">
        <v>474</v>
      </c>
      <c r="C89" s="308">
        <f>+C66+C70+C75+C78+C82+C88+C87</f>
        <v>123445714</v>
      </c>
    </row>
    <row r="90" spans="1:3" s="94" customFormat="1" ht="12" customHeight="1" thickBot="1">
      <c r="A90" s="456" t="s">
        <v>505</v>
      </c>
      <c r="B90" s="438" t="s">
        <v>506</v>
      </c>
      <c r="C90" s="308">
        <f>+C65+C89</f>
        <v>602631623</v>
      </c>
    </row>
    <row r="91" spans="1:3" s="95" customFormat="1" ht="15" customHeight="1" thickBot="1">
      <c r="A91" s="241"/>
      <c r="B91" s="242"/>
      <c r="C91" s="372"/>
    </row>
    <row r="92" spans="1:3" s="69" customFormat="1" ht="16.5" customHeight="1" thickBot="1">
      <c r="A92" s="245"/>
      <c r="B92" s="246" t="s">
        <v>56</v>
      </c>
      <c r="C92" s="374"/>
    </row>
    <row r="93" spans="1:3" s="96" customFormat="1" ht="12" customHeight="1" thickBot="1">
      <c r="A93" s="422" t="s">
        <v>18</v>
      </c>
      <c r="B93" s="28" t="s">
        <v>510</v>
      </c>
      <c r="C93" s="301">
        <f>+C94+C95+C96+C97+C98+C111</f>
        <v>151233821</v>
      </c>
    </row>
    <row r="94" spans="1:3" ht="12" customHeight="1">
      <c r="A94" s="457" t="s">
        <v>97</v>
      </c>
      <c r="B94" s="10" t="s">
        <v>48</v>
      </c>
      <c r="C94" s="303">
        <v>11922870</v>
      </c>
    </row>
    <row r="95" spans="1:3" ht="12" customHeight="1">
      <c r="A95" s="450" t="s">
        <v>98</v>
      </c>
      <c r="B95" s="8" t="s">
        <v>176</v>
      </c>
      <c r="C95" s="304">
        <v>2602353</v>
      </c>
    </row>
    <row r="96" spans="1:3" ht="12" customHeight="1">
      <c r="A96" s="450" t="s">
        <v>99</v>
      </c>
      <c r="B96" s="8" t="s">
        <v>133</v>
      </c>
      <c r="C96" s="306">
        <v>39638421</v>
      </c>
    </row>
    <row r="97" spans="1:3" ht="12" customHeight="1">
      <c r="A97" s="450" t="s">
        <v>100</v>
      </c>
      <c r="B97" s="11" t="s">
        <v>177</v>
      </c>
      <c r="C97" s="306">
        <v>5300000</v>
      </c>
    </row>
    <row r="98" spans="1:3" ht="12" customHeight="1">
      <c r="A98" s="450" t="s">
        <v>110</v>
      </c>
      <c r="B98" s="19" t="s">
        <v>178</v>
      </c>
      <c r="C98" s="306">
        <v>68346835</v>
      </c>
    </row>
    <row r="99" spans="1:3" ht="12" customHeight="1">
      <c r="A99" s="450" t="s">
        <v>101</v>
      </c>
      <c r="B99" s="8" t="s">
        <v>507</v>
      </c>
      <c r="C99" s="306">
        <v>1239822</v>
      </c>
    </row>
    <row r="100" spans="1:3" ht="12" customHeight="1">
      <c r="A100" s="450" t="s">
        <v>102</v>
      </c>
      <c r="B100" s="141" t="s">
        <v>437</v>
      </c>
      <c r="C100" s="306"/>
    </row>
    <row r="101" spans="1:3" ht="12" customHeight="1">
      <c r="A101" s="450" t="s">
        <v>111</v>
      </c>
      <c r="B101" s="141" t="s">
        <v>436</v>
      </c>
      <c r="C101" s="306"/>
    </row>
    <row r="102" spans="1:3" ht="12" customHeight="1">
      <c r="A102" s="450" t="s">
        <v>112</v>
      </c>
      <c r="B102" s="141" t="s">
        <v>346</v>
      </c>
      <c r="C102" s="306"/>
    </row>
    <row r="103" spans="1:3" ht="12" customHeight="1">
      <c r="A103" s="450" t="s">
        <v>113</v>
      </c>
      <c r="B103" s="142" t="s">
        <v>347</v>
      </c>
      <c r="C103" s="306"/>
    </row>
    <row r="104" spans="1:3" ht="12" customHeight="1">
      <c r="A104" s="450" t="s">
        <v>114</v>
      </c>
      <c r="B104" s="142" t="s">
        <v>348</v>
      </c>
      <c r="C104" s="306"/>
    </row>
    <row r="105" spans="1:3" ht="12" customHeight="1">
      <c r="A105" s="450" t="s">
        <v>116</v>
      </c>
      <c r="B105" s="141" t="s">
        <v>349</v>
      </c>
      <c r="C105" s="306">
        <v>48225000</v>
      </c>
    </row>
    <row r="106" spans="1:3" ht="12" customHeight="1">
      <c r="A106" s="450" t="s">
        <v>179</v>
      </c>
      <c r="B106" s="141" t="s">
        <v>350</v>
      </c>
      <c r="C106" s="306"/>
    </row>
    <row r="107" spans="1:3" ht="12" customHeight="1">
      <c r="A107" s="450" t="s">
        <v>344</v>
      </c>
      <c r="B107" s="142" t="s">
        <v>351</v>
      </c>
      <c r="C107" s="306"/>
    </row>
    <row r="108" spans="1:3" ht="12" customHeight="1">
      <c r="A108" s="458" t="s">
        <v>345</v>
      </c>
      <c r="B108" s="143" t="s">
        <v>352</v>
      </c>
      <c r="C108" s="306"/>
    </row>
    <row r="109" spans="1:3" ht="12" customHeight="1">
      <c r="A109" s="450" t="s">
        <v>434</v>
      </c>
      <c r="B109" s="143" t="s">
        <v>353</v>
      </c>
      <c r="C109" s="306"/>
    </row>
    <row r="110" spans="1:3" ht="12" customHeight="1">
      <c r="A110" s="450" t="s">
        <v>435</v>
      </c>
      <c r="B110" s="142" t="s">
        <v>354</v>
      </c>
      <c r="C110" s="304">
        <v>18882013</v>
      </c>
    </row>
    <row r="111" spans="1:3" ht="12" customHeight="1">
      <c r="A111" s="450" t="s">
        <v>439</v>
      </c>
      <c r="B111" s="11" t="s">
        <v>49</v>
      </c>
      <c r="C111" s="304">
        <v>23423342</v>
      </c>
    </row>
    <row r="112" spans="1:3" ht="12" customHeight="1">
      <c r="A112" s="451" t="s">
        <v>440</v>
      </c>
      <c r="B112" s="8" t="s">
        <v>508</v>
      </c>
      <c r="C112" s="306">
        <v>16584253</v>
      </c>
    </row>
    <row r="113" spans="1:3" ht="12" customHeight="1" thickBot="1">
      <c r="A113" s="459" t="s">
        <v>441</v>
      </c>
      <c r="B113" s="144" t="s">
        <v>509</v>
      </c>
      <c r="C113" s="310">
        <v>6839089</v>
      </c>
    </row>
    <row r="114" spans="1:3" ht="12" customHeight="1" thickBot="1">
      <c r="A114" s="31" t="s">
        <v>19</v>
      </c>
      <c r="B114" s="27" t="s">
        <v>355</v>
      </c>
      <c r="C114" s="302">
        <f>+C115+C117+C119</f>
        <v>154878268</v>
      </c>
    </row>
    <row r="115" spans="1:3" ht="12" customHeight="1">
      <c r="A115" s="449" t="s">
        <v>103</v>
      </c>
      <c r="B115" s="8" t="s">
        <v>224</v>
      </c>
      <c r="C115" s="305">
        <v>83867113</v>
      </c>
    </row>
    <row r="116" spans="1:3" ht="12" customHeight="1">
      <c r="A116" s="449" t="s">
        <v>104</v>
      </c>
      <c r="B116" s="12" t="s">
        <v>359</v>
      </c>
      <c r="C116" s="305">
        <v>68814684</v>
      </c>
    </row>
    <row r="117" spans="1:3" ht="12" customHeight="1">
      <c r="A117" s="449" t="s">
        <v>105</v>
      </c>
      <c r="B117" s="12" t="s">
        <v>180</v>
      </c>
      <c r="C117" s="304">
        <v>71011155</v>
      </c>
    </row>
    <row r="118" spans="1:3" ht="12" customHeight="1">
      <c r="A118" s="449" t="s">
        <v>106</v>
      </c>
      <c r="B118" s="12" t="s">
        <v>360</v>
      </c>
      <c r="C118" s="270"/>
    </row>
    <row r="119" spans="1:3" ht="12" customHeight="1">
      <c r="A119" s="449" t="s">
        <v>107</v>
      </c>
      <c r="B119" s="299" t="s">
        <v>226</v>
      </c>
      <c r="C119" s="270"/>
    </row>
    <row r="120" spans="1:3" ht="12" customHeight="1">
      <c r="A120" s="449" t="s">
        <v>115</v>
      </c>
      <c r="B120" s="298" t="s">
        <v>424</v>
      </c>
      <c r="C120" s="270"/>
    </row>
    <row r="121" spans="1:3" ht="12" customHeight="1">
      <c r="A121" s="449" t="s">
        <v>117</v>
      </c>
      <c r="B121" s="426" t="s">
        <v>365</v>
      </c>
      <c r="C121" s="270"/>
    </row>
    <row r="122" spans="1:3" ht="12" customHeight="1">
      <c r="A122" s="449" t="s">
        <v>181</v>
      </c>
      <c r="B122" s="142" t="s">
        <v>348</v>
      </c>
      <c r="C122" s="270"/>
    </row>
    <row r="123" spans="1:3" ht="12" customHeight="1">
      <c r="A123" s="449" t="s">
        <v>182</v>
      </c>
      <c r="B123" s="142" t="s">
        <v>364</v>
      </c>
      <c r="C123" s="270"/>
    </row>
    <row r="124" spans="1:3" ht="12" customHeight="1">
      <c r="A124" s="449" t="s">
        <v>183</v>
      </c>
      <c r="B124" s="142" t="s">
        <v>363</v>
      </c>
      <c r="C124" s="270"/>
    </row>
    <row r="125" spans="1:3" ht="12" customHeight="1">
      <c r="A125" s="449" t="s">
        <v>356</v>
      </c>
      <c r="B125" s="142" t="s">
        <v>351</v>
      </c>
      <c r="C125" s="270"/>
    </row>
    <row r="126" spans="1:3" ht="12" customHeight="1">
      <c r="A126" s="449" t="s">
        <v>357</v>
      </c>
      <c r="B126" s="142" t="s">
        <v>362</v>
      </c>
      <c r="C126" s="270"/>
    </row>
    <row r="127" spans="1:3" ht="12" customHeight="1" thickBot="1">
      <c r="A127" s="458" t="s">
        <v>358</v>
      </c>
      <c r="B127" s="142" t="s">
        <v>361</v>
      </c>
      <c r="C127" s="272"/>
    </row>
    <row r="128" spans="1:3" ht="12" customHeight="1" thickBot="1">
      <c r="A128" s="31" t="s">
        <v>20</v>
      </c>
      <c r="B128" s="123" t="s">
        <v>444</v>
      </c>
      <c r="C128" s="302">
        <f>+C93+C114</f>
        <v>306112089</v>
      </c>
    </row>
    <row r="129" spans="1:3" ht="12" customHeight="1" thickBot="1">
      <c r="A129" s="31" t="s">
        <v>21</v>
      </c>
      <c r="B129" s="123" t="s">
        <v>445</v>
      </c>
      <c r="C129" s="302">
        <f>+C130+C131+C132</f>
        <v>0</v>
      </c>
    </row>
    <row r="130" spans="1:3" s="96" customFormat="1" ht="12" customHeight="1">
      <c r="A130" s="449" t="s">
        <v>263</v>
      </c>
      <c r="B130" s="9" t="s">
        <v>513</v>
      </c>
      <c r="C130" s="270"/>
    </row>
    <row r="131" spans="1:3" ht="12" customHeight="1">
      <c r="A131" s="449" t="s">
        <v>264</v>
      </c>
      <c r="B131" s="9" t="s">
        <v>453</v>
      </c>
      <c r="C131" s="270"/>
    </row>
    <row r="132" spans="1:3" ht="12" customHeight="1" thickBot="1">
      <c r="A132" s="458" t="s">
        <v>265</v>
      </c>
      <c r="B132" s="7" t="s">
        <v>512</v>
      </c>
      <c r="C132" s="270"/>
    </row>
    <row r="133" spans="1:3" ht="12" customHeight="1" thickBot="1">
      <c r="A133" s="31" t="s">
        <v>22</v>
      </c>
      <c r="B133" s="123" t="s">
        <v>446</v>
      </c>
      <c r="C133" s="302">
        <f>+C134+C135+C136+C137+C138+C139</f>
        <v>0</v>
      </c>
    </row>
    <row r="134" spans="1:3" ht="12" customHeight="1">
      <c r="A134" s="449" t="s">
        <v>90</v>
      </c>
      <c r="B134" s="9" t="s">
        <v>455</v>
      </c>
      <c r="C134" s="270"/>
    </row>
    <row r="135" spans="1:3" ht="12" customHeight="1">
      <c r="A135" s="449" t="s">
        <v>91</v>
      </c>
      <c r="B135" s="9" t="s">
        <v>447</v>
      </c>
      <c r="C135" s="270"/>
    </row>
    <row r="136" spans="1:3" ht="12" customHeight="1">
      <c r="A136" s="449" t="s">
        <v>92</v>
      </c>
      <c r="B136" s="9" t="s">
        <v>448</v>
      </c>
      <c r="C136" s="270"/>
    </row>
    <row r="137" spans="1:3" ht="12" customHeight="1">
      <c r="A137" s="449" t="s">
        <v>168</v>
      </c>
      <c r="B137" s="9" t="s">
        <v>511</v>
      </c>
      <c r="C137" s="270"/>
    </row>
    <row r="138" spans="1:3" ht="12" customHeight="1">
      <c r="A138" s="449" t="s">
        <v>169</v>
      </c>
      <c r="B138" s="9" t="s">
        <v>450</v>
      </c>
      <c r="C138" s="270"/>
    </row>
    <row r="139" spans="1:3" s="96" customFormat="1" ht="12" customHeight="1" thickBot="1">
      <c r="A139" s="458" t="s">
        <v>170</v>
      </c>
      <c r="B139" s="7" t="s">
        <v>451</v>
      </c>
      <c r="C139" s="270"/>
    </row>
    <row r="140" spans="1:11" ht="12" customHeight="1" thickBot="1">
      <c r="A140" s="31" t="s">
        <v>23</v>
      </c>
      <c r="B140" s="123" t="s">
        <v>539</v>
      </c>
      <c r="C140" s="308">
        <f>+C141+C142+C144+C145+C143</f>
        <v>4112627</v>
      </c>
      <c r="K140" s="252"/>
    </row>
    <row r="141" spans="1:3" ht="12.75">
      <c r="A141" s="449" t="s">
        <v>93</v>
      </c>
      <c r="B141" s="9" t="s">
        <v>366</v>
      </c>
      <c r="C141" s="270"/>
    </row>
    <row r="142" spans="1:3" ht="12" customHeight="1">
      <c r="A142" s="449" t="s">
        <v>94</v>
      </c>
      <c r="B142" s="9" t="s">
        <v>367</v>
      </c>
      <c r="C142" s="270">
        <v>4112627</v>
      </c>
    </row>
    <row r="143" spans="1:3" s="96" customFormat="1" ht="12" customHeight="1">
      <c r="A143" s="449" t="s">
        <v>283</v>
      </c>
      <c r="B143" s="9" t="s">
        <v>538</v>
      </c>
      <c r="C143" s="270"/>
    </row>
    <row r="144" spans="1:3" s="96" customFormat="1" ht="12" customHeight="1">
      <c r="A144" s="449" t="s">
        <v>284</v>
      </c>
      <c r="B144" s="9" t="s">
        <v>460</v>
      </c>
      <c r="C144" s="270"/>
    </row>
    <row r="145" spans="1:3" s="96" customFormat="1" ht="12" customHeight="1" thickBot="1">
      <c r="A145" s="458" t="s">
        <v>285</v>
      </c>
      <c r="B145" s="7" t="s">
        <v>386</v>
      </c>
      <c r="C145" s="270"/>
    </row>
    <row r="146" spans="1:3" s="96" customFormat="1" ht="12" customHeight="1" thickBot="1">
      <c r="A146" s="31" t="s">
        <v>24</v>
      </c>
      <c r="B146" s="123" t="s">
        <v>461</v>
      </c>
      <c r="C146" s="311">
        <f>+C147+C148+C149+C150+C151</f>
        <v>0</v>
      </c>
    </row>
    <row r="147" spans="1:3" s="96" customFormat="1" ht="12" customHeight="1">
      <c r="A147" s="449" t="s">
        <v>95</v>
      </c>
      <c r="B147" s="9" t="s">
        <v>456</v>
      </c>
      <c r="C147" s="270"/>
    </row>
    <row r="148" spans="1:3" s="96" customFormat="1" ht="12" customHeight="1">
      <c r="A148" s="449" t="s">
        <v>96</v>
      </c>
      <c r="B148" s="9" t="s">
        <v>463</v>
      </c>
      <c r="C148" s="270"/>
    </row>
    <row r="149" spans="1:3" s="96" customFormat="1" ht="12" customHeight="1">
      <c r="A149" s="449" t="s">
        <v>295</v>
      </c>
      <c r="B149" s="9" t="s">
        <v>458</v>
      </c>
      <c r="C149" s="270"/>
    </row>
    <row r="150" spans="1:3" ht="12.75" customHeight="1">
      <c r="A150" s="449" t="s">
        <v>296</v>
      </c>
      <c r="B150" s="9" t="s">
        <v>514</v>
      </c>
      <c r="C150" s="270"/>
    </row>
    <row r="151" spans="1:3" ht="12.75" customHeight="1" thickBot="1">
      <c r="A151" s="458" t="s">
        <v>462</v>
      </c>
      <c r="B151" s="7" t="s">
        <v>465</v>
      </c>
      <c r="C151" s="272"/>
    </row>
    <row r="152" spans="1:3" ht="12.75" customHeight="1" thickBot="1">
      <c r="A152" s="505" t="s">
        <v>25</v>
      </c>
      <c r="B152" s="123" t="s">
        <v>466</v>
      </c>
      <c r="C152" s="311"/>
    </row>
    <row r="153" spans="1:3" ht="12" customHeight="1" thickBot="1">
      <c r="A153" s="505" t="s">
        <v>26</v>
      </c>
      <c r="B153" s="123" t="s">
        <v>467</v>
      </c>
      <c r="C153" s="311"/>
    </row>
    <row r="154" spans="1:3" ht="15" customHeight="1" thickBot="1">
      <c r="A154" s="31" t="s">
        <v>27</v>
      </c>
      <c r="B154" s="123" t="s">
        <v>469</v>
      </c>
      <c r="C154" s="440">
        <f>+C129+C133+C140+C146+C152+C153</f>
        <v>4112627</v>
      </c>
    </row>
    <row r="155" spans="1:3" ht="13.5" thickBot="1">
      <c r="A155" s="460" t="s">
        <v>28</v>
      </c>
      <c r="B155" s="393" t="s">
        <v>468</v>
      </c>
      <c r="C155" s="440">
        <f>+C128+C154</f>
        <v>310224716</v>
      </c>
    </row>
    <row r="156" spans="1:3" ht="15" customHeight="1" thickBot="1">
      <c r="A156" s="400"/>
      <c r="B156" s="401"/>
      <c r="C156" s="402"/>
    </row>
    <row r="157" spans="1:3" ht="14.25" customHeight="1" thickBot="1">
      <c r="A157" s="250" t="s">
        <v>515</v>
      </c>
      <c r="B157" s="251"/>
      <c r="C157" s="121">
        <v>7</v>
      </c>
    </row>
    <row r="158" spans="1:3" ht="13.5" thickBot="1">
      <c r="A158" s="250" t="s">
        <v>199</v>
      </c>
      <c r="B158" s="251"/>
      <c r="C158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42">
      <selection activeCell="C128" sqref="C128"/>
    </sheetView>
  </sheetViews>
  <sheetFormatPr defaultColWidth="9.00390625" defaultRowHeight="12.75"/>
  <cols>
    <col min="1" max="1" width="19.50390625" style="403" customWidth="1"/>
    <col min="2" max="2" width="72.00390625" style="404" customWidth="1"/>
    <col min="3" max="3" width="25.00390625" style="405" customWidth="1"/>
    <col min="4" max="16384" width="9.375" style="3" customWidth="1"/>
  </cols>
  <sheetData>
    <row r="1" spans="1:3" s="2" customFormat="1" ht="16.5" customHeight="1" thickBot="1">
      <c r="A1" s="227"/>
      <c r="B1" s="229"/>
      <c r="C1" s="572" t="str">
        <f>+CONCATENATE("9.1.2. melléklet a ……/",LEFT(ÖSSZEFÜGGÉSEK!A5,4),". (….) önkormányzati rendelethez")</f>
        <v>9.1.2. melléklet a ……/2019. (….) önkormányzati rendelethez</v>
      </c>
    </row>
    <row r="2" spans="1:3" s="92" customFormat="1" ht="21" customHeight="1">
      <c r="A2" s="420" t="s">
        <v>60</v>
      </c>
      <c r="B2" s="363" t="s">
        <v>220</v>
      </c>
      <c r="C2" s="365" t="s">
        <v>53</v>
      </c>
    </row>
    <row r="3" spans="1:3" s="92" customFormat="1" ht="16.5" thickBot="1">
      <c r="A3" s="230" t="s">
        <v>196</v>
      </c>
      <c r="B3" s="364" t="s">
        <v>426</v>
      </c>
      <c r="C3" s="504" t="s">
        <v>59</v>
      </c>
    </row>
    <row r="4" spans="1:3" s="93" customFormat="1" ht="15.75" customHeight="1" thickBot="1">
      <c r="A4" s="231"/>
      <c r="B4" s="231"/>
      <c r="C4" s="232">
        <f>'9.1.1. sz. mell '!C4</f>
        <v>0</v>
      </c>
    </row>
    <row r="5" spans="1:3" ht="13.5" thickBot="1">
      <c r="A5" s="421" t="s">
        <v>198</v>
      </c>
      <c r="B5" s="233" t="s">
        <v>561</v>
      </c>
      <c r="C5" s="366" t="s">
        <v>54</v>
      </c>
    </row>
    <row r="6" spans="1:3" s="69" customFormat="1" ht="12.75" customHeight="1" thickBot="1">
      <c r="A6" s="198"/>
      <c r="B6" s="199" t="s">
        <v>489</v>
      </c>
      <c r="C6" s="200" t="s">
        <v>490</v>
      </c>
    </row>
    <row r="7" spans="1:3" s="69" customFormat="1" ht="15.75" customHeight="1" thickBot="1">
      <c r="A7" s="235"/>
      <c r="B7" s="236" t="s">
        <v>55</v>
      </c>
      <c r="C7" s="367"/>
    </row>
    <row r="8" spans="1:3" s="69" customFormat="1" ht="12" customHeight="1" thickBot="1">
      <c r="A8" s="31" t="s">
        <v>18</v>
      </c>
      <c r="B8" s="21" t="s">
        <v>247</v>
      </c>
      <c r="C8" s="302">
        <f>+C9+C10+C11+C12+C13+C14</f>
        <v>0</v>
      </c>
    </row>
    <row r="9" spans="1:3" s="94" customFormat="1" ht="12" customHeight="1">
      <c r="A9" s="449" t="s">
        <v>97</v>
      </c>
      <c r="B9" s="430" t="s">
        <v>248</v>
      </c>
      <c r="C9" s="305"/>
    </row>
    <row r="10" spans="1:3" s="95" customFormat="1" ht="12" customHeight="1">
      <c r="A10" s="450" t="s">
        <v>98</v>
      </c>
      <c r="B10" s="431" t="s">
        <v>249</v>
      </c>
      <c r="C10" s="304"/>
    </row>
    <row r="11" spans="1:3" s="95" customFormat="1" ht="12" customHeight="1">
      <c r="A11" s="450" t="s">
        <v>99</v>
      </c>
      <c r="B11" s="431" t="s">
        <v>548</v>
      </c>
      <c r="C11" s="304"/>
    </row>
    <row r="12" spans="1:3" s="95" customFormat="1" ht="12" customHeight="1">
      <c r="A12" s="450" t="s">
        <v>100</v>
      </c>
      <c r="B12" s="431" t="s">
        <v>251</v>
      </c>
      <c r="C12" s="304"/>
    </row>
    <row r="13" spans="1:3" s="95" customFormat="1" ht="12" customHeight="1">
      <c r="A13" s="450" t="s">
        <v>141</v>
      </c>
      <c r="B13" s="431" t="s">
        <v>502</v>
      </c>
      <c r="C13" s="304"/>
    </row>
    <row r="14" spans="1:3" s="94" customFormat="1" ht="12" customHeight="1" thickBot="1">
      <c r="A14" s="451" t="s">
        <v>101</v>
      </c>
      <c r="B14" s="432" t="s">
        <v>429</v>
      </c>
      <c r="C14" s="304"/>
    </row>
    <row r="15" spans="1:3" s="94" customFormat="1" ht="12" customHeight="1" thickBot="1">
      <c r="A15" s="31" t="s">
        <v>19</v>
      </c>
      <c r="B15" s="297" t="s">
        <v>252</v>
      </c>
      <c r="C15" s="302">
        <f>+C16+C17+C18+C19+C20</f>
        <v>0</v>
      </c>
    </row>
    <row r="16" spans="1:3" s="94" customFormat="1" ht="12" customHeight="1">
      <c r="A16" s="449" t="s">
        <v>103</v>
      </c>
      <c r="B16" s="430" t="s">
        <v>253</v>
      </c>
      <c r="C16" s="305"/>
    </row>
    <row r="17" spans="1:3" s="94" customFormat="1" ht="12" customHeight="1">
      <c r="A17" s="450" t="s">
        <v>104</v>
      </c>
      <c r="B17" s="431" t="s">
        <v>254</v>
      </c>
      <c r="C17" s="304"/>
    </row>
    <row r="18" spans="1:3" s="94" customFormat="1" ht="12" customHeight="1">
      <c r="A18" s="450" t="s">
        <v>105</v>
      </c>
      <c r="B18" s="431" t="s">
        <v>418</v>
      </c>
      <c r="C18" s="304"/>
    </row>
    <row r="19" spans="1:3" s="94" customFormat="1" ht="12" customHeight="1">
      <c r="A19" s="450" t="s">
        <v>106</v>
      </c>
      <c r="B19" s="431" t="s">
        <v>419</v>
      </c>
      <c r="C19" s="304"/>
    </row>
    <row r="20" spans="1:3" s="94" customFormat="1" ht="12" customHeight="1">
      <c r="A20" s="450" t="s">
        <v>107</v>
      </c>
      <c r="B20" s="431" t="s">
        <v>255</v>
      </c>
      <c r="C20" s="304"/>
    </row>
    <row r="21" spans="1:3" s="95" customFormat="1" ht="12" customHeight="1" thickBot="1">
      <c r="A21" s="451" t="s">
        <v>115</v>
      </c>
      <c r="B21" s="432" t="s">
        <v>256</v>
      </c>
      <c r="C21" s="306"/>
    </row>
    <row r="22" spans="1:3" s="95" customFormat="1" ht="12" customHeight="1" thickBot="1">
      <c r="A22" s="31" t="s">
        <v>20</v>
      </c>
      <c r="B22" s="21" t="s">
        <v>257</v>
      </c>
      <c r="C22" s="302">
        <f>+C23+C24+C25+C26+C27</f>
        <v>0</v>
      </c>
    </row>
    <row r="23" spans="1:3" s="95" customFormat="1" ht="12" customHeight="1">
      <c r="A23" s="449" t="s">
        <v>86</v>
      </c>
      <c r="B23" s="430" t="s">
        <v>258</v>
      </c>
      <c r="C23" s="305"/>
    </row>
    <row r="24" spans="1:3" s="94" customFormat="1" ht="12" customHeight="1">
      <c r="A24" s="450" t="s">
        <v>87</v>
      </c>
      <c r="B24" s="431" t="s">
        <v>259</v>
      </c>
      <c r="C24" s="304"/>
    </row>
    <row r="25" spans="1:3" s="95" customFormat="1" ht="12" customHeight="1">
      <c r="A25" s="450" t="s">
        <v>88</v>
      </c>
      <c r="B25" s="431" t="s">
        <v>420</v>
      </c>
      <c r="C25" s="304"/>
    </row>
    <row r="26" spans="1:3" s="95" customFormat="1" ht="12" customHeight="1">
      <c r="A26" s="450" t="s">
        <v>89</v>
      </c>
      <c r="B26" s="431" t="s">
        <v>421</v>
      </c>
      <c r="C26" s="304"/>
    </row>
    <row r="27" spans="1:3" s="95" customFormat="1" ht="12" customHeight="1">
      <c r="A27" s="450" t="s">
        <v>164</v>
      </c>
      <c r="B27" s="431" t="s">
        <v>260</v>
      </c>
      <c r="C27" s="304"/>
    </row>
    <row r="28" spans="1:3" s="95" customFormat="1" ht="12" customHeight="1" thickBot="1">
      <c r="A28" s="451" t="s">
        <v>165</v>
      </c>
      <c r="B28" s="432" t="s">
        <v>261</v>
      </c>
      <c r="C28" s="306"/>
    </row>
    <row r="29" spans="1:3" s="95" customFormat="1" ht="12" customHeight="1" thickBot="1">
      <c r="A29" s="31" t="s">
        <v>166</v>
      </c>
      <c r="B29" s="21" t="s">
        <v>262</v>
      </c>
      <c r="C29" s="308">
        <f>SUM(C30:C36)</f>
        <v>0</v>
      </c>
    </row>
    <row r="30" spans="1:3" s="95" customFormat="1" ht="12" customHeight="1">
      <c r="A30" s="449" t="s">
        <v>263</v>
      </c>
      <c r="B30" s="430" t="s">
        <v>553</v>
      </c>
      <c r="C30" s="305"/>
    </row>
    <row r="31" spans="1:3" s="95" customFormat="1" ht="12" customHeight="1">
      <c r="A31" s="450" t="s">
        <v>264</v>
      </c>
      <c r="B31" s="431" t="s">
        <v>554</v>
      </c>
      <c r="C31" s="304"/>
    </row>
    <row r="32" spans="1:3" s="95" customFormat="1" ht="12" customHeight="1">
      <c r="A32" s="450" t="s">
        <v>265</v>
      </c>
      <c r="B32" s="431" t="s">
        <v>555</v>
      </c>
      <c r="C32" s="304"/>
    </row>
    <row r="33" spans="1:3" s="95" customFormat="1" ht="12" customHeight="1">
      <c r="A33" s="450" t="s">
        <v>266</v>
      </c>
      <c r="B33" s="431" t="s">
        <v>556</v>
      </c>
      <c r="C33" s="304"/>
    </row>
    <row r="34" spans="1:3" s="95" customFormat="1" ht="12" customHeight="1">
      <c r="A34" s="450" t="s">
        <v>550</v>
      </c>
      <c r="B34" s="431" t="s">
        <v>267</v>
      </c>
      <c r="C34" s="304"/>
    </row>
    <row r="35" spans="1:3" s="95" customFormat="1" ht="12" customHeight="1">
      <c r="A35" s="450" t="s">
        <v>551</v>
      </c>
      <c r="B35" s="431" t="s">
        <v>268</v>
      </c>
      <c r="C35" s="304"/>
    </row>
    <row r="36" spans="1:3" s="95" customFormat="1" ht="12" customHeight="1" thickBot="1">
      <c r="A36" s="451" t="s">
        <v>552</v>
      </c>
      <c r="B36" s="432" t="s">
        <v>269</v>
      </c>
      <c r="C36" s="306"/>
    </row>
    <row r="37" spans="1:3" s="95" customFormat="1" ht="12" customHeight="1" thickBot="1">
      <c r="A37" s="31" t="s">
        <v>22</v>
      </c>
      <c r="B37" s="21" t="s">
        <v>430</v>
      </c>
      <c r="C37" s="302">
        <f>SUM(C38:C48)</f>
        <v>8613155</v>
      </c>
    </row>
    <row r="38" spans="1:3" s="95" customFormat="1" ht="12" customHeight="1">
      <c r="A38" s="449" t="s">
        <v>90</v>
      </c>
      <c r="B38" s="430" t="s">
        <v>272</v>
      </c>
      <c r="C38" s="305"/>
    </row>
    <row r="39" spans="1:3" s="95" customFormat="1" ht="12" customHeight="1">
      <c r="A39" s="450" t="s">
        <v>91</v>
      </c>
      <c r="B39" s="431" t="s">
        <v>273</v>
      </c>
      <c r="C39" s="304">
        <v>2593680</v>
      </c>
    </row>
    <row r="40" spans="1:3" s="95" customFormat="1" ht="12" customHeight="1">
      <c r="A40" s="450" t="s">
        <v>92</v>
      </c>
      <c r="B40" s="431" t="s">
        <v>274</v>
      </c>
      <c r="C40" s="304"/>
    </row>
    <row r="41" spans="1:3" s="95" customFormat="1" ht="12" customHeight="1">
      <c r="A41" s="450" t="s">
        <v>168</v>
      </c>
      <c r="B41" s="431" t="s">
        <v>275</v>
      </c>
      <c r="C41" s="304">
        <v>1656921</v>
      </c>
    </row>
    <row r="42" spans="1:3" s="95" customFormat="1" ht="12" customHeight="1">
      <c r="A42" s="450" t="s">
        <v>169</v>
      </c>
      <c r="B42" s="431" t="s">
        <v>276</v>
      </c>
      <c r="C42" s="304"/>
    </row>
    <row r="43" spans="1:3" s="95" customFormat="1" ht="12" customHeight="1">
      <c r="A43" s="450" t="s">
        <v>170</v>
      </c>
      <c r="B43" s="431" t="s">
        <v>277</v>
      </c>
      <c r="C43" s="304">
        <v>4362554</v>
      </c>
    </row>
    <row r="44" spans="1:3" s="95" customFormat="1" ht="12" customHeight="1">
      <c r="A44" s="450" t="s">
        <v>171</v>
      </c>
      <c r="B44" s="431" t="s">
        <v>278</v>
      </c>
      <c r="C44" s="304"/>
    </row>
    <row r="45" spans="1:3" s="95" customFormat="1" ht="12" customHeight="1">
      <c r="A45" s="450" t="s">
        <v>172</v>
      </c>
      <c r="B45" s="431" t="s">
        <v>559</v>
      </c>
      <c r="C45" s="304"/>
    </row>
    <row r="46" spans="1:3" s="95" customFormat="1" ht="12" customHeight="1">
      <c r="A46" s="450" t="s">
        <v>270</v>
      </c>
      <c r="B46" s="431" t="s">
        <v>280</v>
      </c>
      <c r="C46" s="307"/>
    </row>
    <row r="47" spans="1:3" s="95" customFormat="1" ht="12" customHeight="1">
      <c r="A47" s="451" t="s">
        <v>271</v>
      </c>
      <c r="B47" s="432" t="s">
        <v>432</v>
      </c>
      <c r="C47" s="416"/>
    </row>
    <row r="48" spans="1:3" s="95" customFormat="1" ht="12" customHeight="1" thickBot="1">
      <c r="A48" s="451" t="s">
        <v>431</v>
      </c>
      <c r="B48" s="432" t="s">
        <v>281</v>
      </c>
      <c r="C48" s="416"/>
    </row>
    <row r="49" spans="1:3" s="95" customFormat="1" ht="12" customHeight="1" thickBot="1">
      <c r="A49" s="31" t="s">
        <v>23</v>
      </c>
      <c r="B49" s="21" t="s">
        <v>282</v>
      </c>
      <c r="C49" s="302">
        <f>SUM(C50:C54)</f>
        <v>11907010</v>
      </c>
    </row>
    <row r="50" spans="1:3" s="95" customFormat="1" ht="12" customHeight="1">
      <c r="A50" s="449" t="s">
        <v>93</v>
      </c>
      <c r="B50" s="430" t="s">
        <v>286</v>
      </c>
      <c r="C50" s="474"/>
    </row>
    <row r="51" spans="1:3" s="95" customFormat="1" ht="12" customHeight="1">
      <c r="A51" s="450" t="s">
        <v>94</v>
      </c>
      <c r="B51" s="431" t="s">
        <v>287</v>
      </c>
      <c r="C51" s="307">
        <v>11907010</v>
      </c>
    </row>
    <row r="52" spans="1:3" s="95" customFormat="1" ht="12" customHeight="1">
      <c r="A52" s="450" t="s">
        <v>283</v>
      </c>
      <c r="B52" s="431" t="s">
        <v>288</v>
      </c>
      <c r="C52" s="307"/>
    </row>
    <row r="53" spans="1:3" s="95" customFormat="1" ht="12" customHeight="1">
      <c r="A53" s="450" t="s">
        <v>284</v>
      </c>
      <c r="B53" s="431" t="s">
        <v>289</v>
      </c>
      <c r="C53" s="307"/>
    </row>
    <row r="54" spans="1:3" s="95" customFormat="1" ht="12" customHeight="1" thickBot="1">
      <c r="A54" s="451" t="s">
        <v>285</v>
      </c>
      <c r="B54" s="432" t="s">
        <v>290</v>
      </c>
      <c r="C54" s="416"/>
    </row>
    <row r="55" spans="1:3" s="95" customFormat="1" ht="12" customHeight="1" thickBot="1">
      <c r="A55" s="31" t="s">
        <v>173</v>
      </c>
      <c r="B55" s="21" t="s">
        <v>291</v>
      </c>
      <c r="C55" s="302">
        <f>SUM(C56:C58)</f>
        <v>0</v>
      </c>
    </row>
    <row r="56" spans="1:3" s="95" customFormat="1" ht="12" customHeight="1">
      <c r="A56" s="449" t="s">
        <v>95</v>
      </c>
      <c r="B56" s="430" t="s">
        <v>292</v>
      </c>
      <c r="C56" s="305"/>
    </row>
    <row r="57" spans="1:3" s="95" customFormat="1" ht="12" customHeight="1">
      <c r="A57" s="450" t="s">
        <v>96</v>
      </c>
      <c r="B57" s="431" t="s">
        <v>422</v>
      </c>
      <c r="C57" s="304"/>
    </row>
    <row r="58" spans="1:3" s="95" customFormat="1" ht="12" customHeight="1">
      <c r="A58" s="450" t="s">
        <v>295</v>
      </c>
      <c r="B58" s="431" t="s">
        <v>293</v>
      </c>
      <c r="C58" s="304"/>
    </row>
    <row r="59" spans="1:3" s="95" customFormat="1" ht="12" customHeight="1" thickBot="1">
      <c r="A59" s="451" t="s">
        <v>296</v>
      </c>
      <c r="B59" s="432" t="s">
        <v>294</v>
      </c>
      <c r="C59" s="306"/>
    </row>
    <row r="60" spans="1:3" s="95" customFormat="1" ht="12" customHeight="1" thickBot="1">
      <c r="A60" s="31" t="s">
        <v>25</v>
      </c>
      <c r="B60" s="297" t="s">
        <v>297</v>
      </c>
      <c r="C60" s="302">
        <f>SUM(C61:C63)</f>
        <v>0</v>
      </c>
    </row>
    <row r="61" spans="1:3" s="95" customFormat="1" ht="12" customHeight="1">
      <c r="A61" s="449" t="s">
        <v>174</v>
      </c>
      <c r="B61" s="430" t="s">
        <v>299</v>
      </c>
      <c r="C61" s="307"/>
    </row>
    <row r="62" spans="1:3" s="95" customFormat="1" ht="12" customHeight="1">
      <c r="A62" s="450" t="s">
        <v>175</v>
      </c>
      <c r="B62" s="431" t="s">
        <v>423</v>
      </c>
      <c r="C62" s="307"/>
    </row>
    <row r="63" spans="1:3" s="95" customFormat="1" ht="12" customHeight="1">
      <c r="A63" s="450" t="s">
        <v>225</v>
      </c>
      <c r="B63" s="431" t="s">
        <v>300</v>
      </c>
      <c r="C63" s="307"/>
    </row>
    <row r="64" spans="1:3" s="95" customFormat="1" ht="12" customHeight="1" thickBot="1">
      <c r="A64" s="451" t="s">
        <v>298</v>
      </c>
      <c r="B64" s="432" t="s">
        <v>301</v>
      </c>
      <c r="C64" s="307"/>
    </row>
    <row r="65" spans="1:3" s="95" customFormat="1" ht="12" customHeight="1" thickBot="1">
      <c r="A65" s="31" t="s">
        <v>26</v>
      </c>
      <c r="B65" s="21" t="s">
        <v>302</v>
      </c>
      <c r="C65" s="308">
        <f>+C8+C15+C22+C29+C37+C49+C55+C60</f>
        <v>20520165</v>
      </c>
    </row>
    <row r="66" spans="1:3" s="95" customFormat="1" ht="12" customHeight="1" thickBot="1">
      <c r="A66" s="452" t="s">
        <v>390</v>
      </c>
      <c r="B66" s="297" t="s">
        <v>304</v>
      </c>
      <c r="C66" s="302">
        <f>SUM(C67:C69)</f>
        <v>0</v>
      </c>
    </row>
    <row r="67" spans="1:3" s="95" customFormat="1" ht="12" customHeight="1">
      <c r="A67" s="449" t="s">
        <v>332</v>
      </c>
      <c r="B67" s="430" t="s">
        <v>305</v>
      </c>
      <c r="C67" s="307"/>
    </row>
    <row r="68" spans="1:3" s="95" customFormat="1" ht="12" customHeight="1">
      <c r="A68" s="450" t="s">
        <v>341</v>
      </c>
      <c r="B68" s="431" t="s">
        <v>306</v>
      </c>
      <c r="C68" s="307"/>
    </row>
    <row r="69" spans="1:3" s="95" customFormat="1" ht="12" customHeight="1" thickBot="1">
      <c r="A69" s="451" t="s">
        <v>342</v>
      </c>
      <c r="B69" s="433" t="s">
        <v>307</v>
      </c>
      <c r="C69" s="307"/>
    </row>
    <row r="70" spans="1:3" s="95" customFormat="1" ht="12" customHeight="1" thickBot="1">
      <c r="A70" s="452" t="s">
        <v>308</v>
      </c>
      <c r="B70" s="297" t="s">
        <v>309</v>
      </c>
      <c r="C70" s="302">
        <f>SUM(C71:C74)</f>
        <v>0</v>
      </c>
    </row>
    <row r="71" spans="1:3" s="95" customFormat="1" ht="12" customHeight="1">
      <c r="A71" s="449" t="s">
        <v>142</v>
      </c>
      <c r="B71" s="430" t="s">
        <v>310</v>
      </c>
      <c r="C71" s="307"/>
    </row>
    <row r="72" spans="1:3" s="95" customFormat="1" ht="12" customHeight="1">
      <c r="A72" s="450" t="s">
        <v>143</v>
      </c>
      <c r="B72" s="431" t="s">
        <v>569</v>
      </c>
      <c r="C72" s="307"/>
    </row>
    <row r="73" spans="1:3" s="95" customFormat="1" ht="12" customHeight="1">
      <c r="A73" s="450" t="s">
        <v>333</v>
      </c>
      <c r="B73" s="431" t="s">
        <v>311</v>
      </c>
      <c r="C73" s="307"/>
    </row>
    <row r="74" spans="1:3" s="95" customFormat="1" ht="12" customHeight="1" thickBot="1">
      <c r="A74" s="451" t="s">
        <v>334</v>
      </c>
      <c r="B74" s="299" t="s">
        <v>570</v>
      </c>
      <c r="C74" s="307"/>
    </row>
    <row r="75" spans="1:3" s="95" customFormat="1" ht="12" customHeight="1" thickBot="1">
      <c r="A75" s="452" t="s">
        <v>312</v>
      </c>
      <c r="B75" s="297" t="s">
        <v>313</v>
      </c>
      <c r="C75" s="302">
        <f>SUM(C76:C77)</f>
        <v>0</v>
      </c>
    </row>
    <row r="76" spans="1:3" s="95" customFormat="1" ht="12" customHeight="1">
      <c r="A76" s="449" t="s">
        <v>335</v>
      </c>
      <c r="B76" s="430" t="s">
        <v>314</v>
      </c>
      <c r="C76" s="307"/>
    </row>
    <row r="77" spans="1:3" s="95" customFormat="1" ht="12" customHeight="1" thickBot="1">
      <c r="A77" s="451" t="s">
        <v>336</v>
      </c>
      <c r="B77" s="432" t="s">
        <v>315</v>
      </c>
      <c r="C77" s="307"/>
    </row>
    <row r="78" spans="1:3" s="94" customFormat="1" ht="12" customHeight="1" thickBot="1">
      <c r="A78" s="452" t="s">
        <v>316</v>
      </c>
      <c r="B78" s="297" t="s">
        <v>317</v>
      </c>
      <c r="C78" s="302">
        <f>SUM(C79:C81)</f>
        <v>0</v>
      </c>
    </row>
    <row r="79" spans="1:3" s="95" customFormat="1" ht="12" customHeight="1">
      <c r="A79" s="449" t="s">
        <v>337</v>
      </c>
      <c r="B79" s="430" t="s">
        <v>318</v>
      </c>
      <c r="C79" s="307"/>
    </row>
    <row r="80" spans="1:3" s="95" customFormat="1" ht="12" customHeight="1">
      <c r="A80" s="450" t="s">
        <v>338</v>
      </c>
      <c r="B80" s="431" t="s">
        <v>319</v>
      </c>
      <c r="C80" s="307"/>
    </row>
    <row r="81" spans="1:3" s="95" customFormat="1" ht="12" customHeight="1" thickBot="1">
      <c r="A81" s="451" t="s">
        <v>339</v>
      </c>
      <c r="B81" s="432" t="s">
        <v>571</v>
      </c>
      <c r="C81" s="307"/>
    </row>
    <row r="82" spans="1:3" s="95" customFormat="1" ht="12" customHeight="1" thickBot="1">
      <c r="A82" s="452" t="s">
        <v>320</v>
      </c>
      <c r="B82" s="297" t="s">
        <v>340</v>
      </c>
      <c r="C82" s="302">
        <f>SUM(C83:C86)</f>
        <v>0</v>
      </c>
    </row>
    <row r="83" spans="1:3" s="95" customFormat="1" ht="12" customHeight="1">
      <c r="A83" s="453" t="s">
        <v>321</v>
      </c>
      <c r="B83" s="430" t="s">
        <v>322</v>
      </c>
      <c r="C83" s="307"/>
    </row>
    <row r="84" spans="1:3" s="95" customFormat="1" ht="12" customHeight="1">
      <c r="A84" s="454" t="s">
        <v>323</v>
      </c>
      <c r="B84" s="431" t="s">
        <v>324</v>
      </c>
      <c r="C84" s="307"/>
    </row>
    <row r="85" spans="1:3" s="95" customFormat="1" ht="12" customHeight="1">
      <c r="A85" s="454" t="s">
        <v>325</v>
      </c>
      <c r="B85" s="431" t="s">
        <v>326</v>
      </c>
      <c r="C85" s="307"/>
    </row>
    <row r="86" spans="1:3" s="94" customFormat="1" ht="12" customHeight="1" thickBot="1">
      <c r="A86" s="455" t="s">
        <v>327</v>
      </c>
      <c r="B86" s="432" t="s">
        <v>328</v>
      </c>
      <c r="C86" s="307"/>
    </row>
    <row r="87" spans="1:3" s="94" customFormat="1" ht="12" customHeight="1" thickBot="1">
      <c r="A87" s="452" t="s">
        <v>329</v>
      </c>
      <c r="B87" s="297" t="s">
        <v>471</v>
      </c>
      <c r="C87" s="475"/>
    </row>
    <row r="88" spans="1:3" s="94" customFormat="1" ht="12" customHeight="1" thickBot="1">
      <c r="A88" s="452" t="s">
        <v>503</v>
      </c>
      <c r="B88" s="297" t="s">
        <v>330</v>
      </c>
      <c r="C88" s="475"/>
    </row>
    <row r="89" spans="1:3" s="94" customFormat="1" ht="12" customHeight="1" thickBot="1">
      <c r="A89" s="452" t="s">
        <v>504</v>
      </c>
      <c r="B89" s="437" t="s">
        <v>474</v>
      </c>
      <c r="C89" s="308">
        <f>+C66+C70+C75+C78+C82+C88+C87</f>
        <v>0</v>
      </c>
    </row>
    <row r="90" spans="1:3" s="94" customFormat="1" ht="12" customHeight="1" thickBot="1">
      <c r="A90" s="456" t="s">
        <v>505</v>
      </c>
      <c r="B90" s="438" t="s">
        <v>506</v>
      </c>
      <c r="C90" s="308">
        <f>+C65+C89</f>
        <v>20520165</v>
      </c>
    </row>
    <row r="91" spans="1:3" s="95" customFormat="1" ht="15" customHeight="1" thickBot="1">
      <c r="A91" s="241"/>
      <c r="B91" s="242"/>
      <c r="C91" s="372"/>
    </row>
    <row r="92" spans="1:3" s="69" customFormat="1" ht="16.5" customHeight="1" thickBot="1">
      <c r="A92" s="245"/>
      <c r="B92" s="246" t="s">
        <v>56</v>
      </c>
      <c r="C92" s="374"/>
    </row>
    <row r="93" spans="1:3" s="96" customFormat="1" ht="12" customHeight="1" thickBot="1">
      <c r="A93" s="422" t="s">
        <v>18</v>
      </c>
      <c r="B93" s="28" t="s">
        <v>510</v>
      </c>
      <c r="C93" s="301">
        <f>+C94+C95+C96+C97+C98+C111</f>
        <v>0</v>
      </c>
    </row>
    <row r="94" spans="1:3" ht="12" customHeight="1">
      <c r="A94" s="457" t="s">
        <v>97</v>
      </c>
      <c r="B94" s="10" t="s">
        <v>48</v>
      </c>
      <c r="C94" s="303"/>
    </row>
    <row r="95" spans="1:3" ht="12" customHeight="1">
      <c r="A95" s="450" t="s">
        <v>98</v>
      </c>
      <c r="B95" s="8" t="s">
        <v>176</v>
      </c>
      <c r="C95" s="304"/>
    </row>
    <row r="96" spans="1:3" ht="12" customHeight="1">
      <c r="A96" s="450" t="s">
        <v>99</v>
      </c>
      <c r="B96" s="8" t="s">
        <v>133</v>
      </c>
      <c r="C96" s="306"/>
    </row>
    <row r="97" spans="1:3" ht="12" customHeight="1">
      <c r="A97" s="450" t="s">
        <v>100</v>
      </c>
      <c r="B97" s="11" t="s">
        <v>177</v>
      </c>
      <c r="C97" s="306"/>
    </row>
    <row r="98" spans="1:3" ht="12" customHeight="1">
      <c r="A98" s="450" t="s">
        <v>110</v>
      </c>
      <c r="B98" s="19" t="s">
        <v>178</v>
      </c>
      <c r="C98" s="306"/>
    </row>
    <row r="99" spans="1:3" ht="12" customHeight="1">
      <c r="A99" s="450" t="s">
        <v>101</v>
      </c>
      <c r="B99" s="8" t="s">
        <v>507</v>
      </c>
      <c r="C99" s="306"/>
    </row>
    <row r="100" spans="1:3" ht="12" customHeight="1">
      <c r="A100" s="450" t="s">
        <v>102</v>
      </c>
      <c r="B100" s="141" t="s">
        <v>437</v>
      </c>
      <c r="C100" s="306"/>
    </row>
    <row r="101" spans="1:3" ht="12" customHeight="1">
      <c r="A101" s="450" t="s">
        <v>111</v>
      </c>
      <c r="B101" s="141" t="s">
        <v>436</v>
      </c>
      <c r="C101" s="306"/>
    </row>
    <row r="102" spans="1:3" ht="12" customHeight="1">
      <c r="A102" s="450" t="s">
        <v>112</v>
      </c>
      <c r="B102" s="141" t="s">
        <v>346</v>
      </c>
      <c r="C102" s="306"/>
    </row>
    <row r="103" spans="1:3" ht="12" customHeight="1">
      <c r="A103" s="450" t="s">
        <v>113</v>
      </c>
      <c r="B103" s="142" t="s">
        <v>347</v>
      </c>
      <c r="C103" s="306"/>
    </row>
    <row r="104" spans="1:3" ht="12" customHeight="1">
      <c r="A104" s="450" t="s">
        <v>114</v>
      </c>
      <c r="B104" s="142" t="s">
        <v>348</v>
      </c>
      <c r="C104" s="306"/>
    </row>
    <row r="105" spans="1:3" ht="12" customHeight="1">
      <c r="A105" s="450" t="s">
        <v>116</v>
      </c>
      <c r="B105" s="141" t="s">
        <v>349</v>
      </c>
      <c r="C105" s="306"/>
    </row>
    <row r="106" spans="1:3" ht="12" customHeight="1">
      <c r="A106" s="450" t="s">
        <v>179</v>
      </c>
      <c r="B106" s="141" t="s">
        <v>350</v>
      </c>
      <c r="C106" s="306"/>
    </row>
    <row r="107" spans="1:3" ht="12" customHeight="1">
      <c r="A107" s="450" t="s">
        <v>344</v>
      </c>
      <c r="B107" s="142" t="s">
        <v>351</v>
      </c>
      <c r="C107" s="306"/>
    </row>
    <row r="108" spans="1:3" ht="12" customHeight="1">
      <c r="A108" s="458" t="s">
        <v>345</v>
      </c>
      <c r="B108" s="143" t="s">
        <v>352</v>
      </c>
      <c r="C108" s="306"/>
    </row>
    <row r="109" spans="1:3" ht="12" customHeight="1">
      <c r="A109" s="450" t="s">
        <v>434</v>
      </c>
      <c r="B109" s="143" t="s">
        <v>353</v>
      </c>
      <c r="C109" s="306"/>
    </row>
    <row r="110" spans="1:3" ht="12" customHeight="1">
      <c r="A110" s="450" t="s">
        <v>435</v>
      </c>
      <c r="B110" s="142" t="s">
        <v>354</v>
      </c>
      <c r="C110" s="304"/>
    </row>
    <row r="111" spans="1:3" ht="12" customHeight="1">
      <c r="A111" s="450" t="s">
        <v>439</v>
      </c>
      <c r="B111" s="11" t="s">
        <v>49</v>
      </c>
      <c r="C111" s="304"/>
    </row>
    <row r="112" spans="1:3" ht="12" customHeight="1">
      <c r="A112" s="451" t="s">
        <v>440</v>
      </c>
      <c r="B112" s="8" t="s">
        <v>508</v>
      </c>
      <c r="C112" s="306"/>
    </row>
    <row r="113" spans="1:3" ht="12" customHeight="1" thickBot="1">
      <c r="A113" s="459" t="s">
        <v>441</v>
      </c>
      <c r="B113" s="144" t="s">
        <v>509</v>
      </c>
      <c r="C113" s="310"/>
    </row>
    <row r="114" spans="1:3" ht="12" customHeight="1" thickBot="1">
      <c r="A114" s="31" t="s">
        <v>19</v>
      </c>
      <c r="B114" s="27" t="s">
        <v>355</v>
      </c>
      <c r="C114" s="302">
        <f>+C115+C117+C119</f>
        <v>4500000</v>
      </c>
    </row>
    <row r="115" spans="1:3" ht="12" customHeight="1">
      <c r="A115" s="449" t="s">
        <v>103</v>
      </c>
      <c r="B115" s="8" t="s">
        <v>224</v>
      </c>
      <c r="C115" s="305"/>
    </row>
    <row r="116" spans="1:3" ht="12" customHeight="1">
      <c r="A116" s="449" t="s">
        <v>104</v>
      </c>
      <c r="B116" s="12" t="s">
        <v>359</v>
      </c>
      <c r="C116" s="305"/>
    </row>
    <row r="117" spans="1:3" ht="12" customHeight="1">
      <c r="A117" s="449" t="s">
        <v>105</v>
      </c>
      <c r="B117" s="12" t="s">
        <v>180</v>
      </c>
      <c r="C117" s="304"/>
    </row>
    <row r="118" spans="1:3" ht="12" customHeight="1">
      <c r="A118" s="449" t="s">
        <v>106</v>
      </c>
      <c r="B118" s="12" t="s">
        <v>360</v>
      </c>
      <c r="C118" s="270"/>
    </row>
    <row r="119" spans="1:3" ht="12" customHeight="1">
      <c r="A119" s="449" t="s">
        <v>107</v>
      </c>
      <c r="B119" s="299" t="s">
        <v>226</v>
      </c>
      <c r="C119" s="270">
        <v>4500000</v>
      </c>
    </row>
    <row r="120" spans="1:3" ht="12" customHeight="1">
      <c r="A120" s="449" t="s">
        <v>115</v>
      </c>
      <c r="B120" s="298" t="s">
        <v>424</v>
      </c>
      <c r="C120" s="270"/>
    </row>
    <row r="121" spans="1:3" ht="12" customHeight="1">
      <c r="A121" s="449" t="s">
        <v>117</v>
      </c>
      <c r="B121" s="426" t="s">
        <v>365</v>
      </c>
      <c r="C121" s="270"/>
    </row>
    <row r="122" spans="1:3" ht="12" customHeight="1">
      <c r="A122" s="449" t="s">
        <v>181</v>
      </c>
      <c r="B122" s="142" t="s">
        <v>348</v>
      </c>
      <c r="C122" s="270"/>
    </row>
    <row r="123" spans="1:3" ht="12" customHeight="1">
      <c r="A123" s="449" t="s">
        <v>182</v>
      </c>
      <c r="B123" s="142" t="s">
        <v>364</v>
      </c>
      <c r="C123" s="270"/>
    </row>
    <row r="124" spans="1:3" ht="12" customHeight="1">
      <c r="A124" s="449" t="s">
        <v>183</v>
      </c>
      <c r="B124" s="142" t="s">
        <v>363</v>
      </c>
      <c r="C124" s="270"/>
    </row>
    <row r="125" spans="1:3" ht="12" customHeight="1">
      <c r="A125" s="449" t="s">
        <v>356</v>
      </c>
      <c r="B125" s="142" t="s">
        <v>351</v>
      </c>
      <c r="C125" s="270">
        <v>2000000</v>
      </c>
    </row>
    <row r="126" spans="1:3" ht="12" customHeight="1">
      <c r="A126" s="449" t="s">
        <v>357</v>
      </c>
      <c r="B126" s="142" t="s">
        <v>362</v>
      </c>
      <c r="C126" s="270"/>
    </row>
    <row r="127" spans="1:3" ht="12" customHeight="1" thickBot="1">
      <c r="A127" s="458" t="s">
        <v>358</v>
      </c>
      <c r="B127" s="142" t="s">
        <v>361</v>
      </c>
      <c r="C127" s="272">
        <v>2500000</v>
      </c>
    </row>
    <row r="128" spans="1:3" ht="12" customHeight="1" thickBot="1">
      <c r="A128" s="31" t="s">
        <v>20</v>
      </c>
      <c r="B128" s="123" t="s">
        <v>444</v>
      </c>
      <c r="C128" s="302">
        <f>+C93+C114</f>
        <v>4500000</v>
      </c>
    </row>
    <row r="129" spans="1:3" ht="12" customHeight="1" thickBot="1">
      <c r="A129" s="31" t="s">
        <v>21</v>
      </c>
      <c r="B129" s="123" t="s">
        <v>445</v>
      </c>
      <c r="C129" s="302">
        <f>+C130+C131+C132</f>
        <v>0</v>
      </c>
    </row>
    <row r="130" spans="1:3" s="96" customFormat="1" ht="12" customHeight="1">
      <c r="A130" s="449" t="s">
        <v>263</v>
      </c>
      <c r="B130" s="9" t="s">
        <v>513</v>
      </c>
      <c r="C130" s="270"/>
    </row>
    <row r="131" spans="1:3" ht="12" customHeight="1">
      <c r="A131" s="449" t="s">
        <v>264</v>
      </c>
      <c r="B131" s="9" t="s">
        <v>453</v>
      </c>
      <c r="C131" s="270"/>
    </row>
    <row r="132" spans="1:3" ht="12" customHeight="1" thickBot="1">
      <c r="A132" s="458" t="s">
        <v>265</v>
      </c>
      <c r="B132" s="7" t="s">
        <v>512</v>
      </c>
      <c r="C132" s="270"/>
    </row>
    <row r="133" spans="1:3" ht="12" customHeight="1" thickBot="1">
      <c r="A133" s="31" t="s">
        <v>22</v>
      </c>
      <c r="B133" s="123" t="s">
        <v>446</v>
      </c>
      <c r="C133" s="302">
        <f>+C134+C135+C136+C137+C138+C139</f>
        <v>0</v>
      </c>
    </row>
    <row r="134" spans="1:3" ht="12" customHeight="1">
      <c r="A134" s="449" t="s">
        <v>90</v>
      </c>
      <c r="B134" s="9" t="s">
        <v>455</v>
      </c>
      <c r="C134" s="270"/>
    </row>
    <row r="135" spans="1:3" ht="12" customHeight="1">
      <c r="A135" s="449" t="s">
        <v>91</v>
      </c>
      <c r="B135" s="9" t="s">
        <v>447</v>
      </c>
      <c r="C135" s="270"/>
    </row>
    <row r="136" spans="1:3" ht="12" customHeight="1">
      <c r="A136" s="449" t="s">
        <v>92</v>
      </c>
      <c r="B136" s="9" t="s">
        <v>448</v>
      </c>
      <c r="C136" s="270"/>
    </row>
    <row r="137" spans="1:3" ht="12" customHeight="1">
      <c r="A137" s="449" t="s">
        <v>168</v>
      </c>
      <c r="B137" s="9" t="s">
        <v>511</v>
      </c>
      <c r="C137" s="270"/>
    </row>
    <row r="138" spans="1:3" ht="12" customHeight="1">
      <c r="A138" s="449" t="s">
        <v>169</v>
      </c>
      <c r="B138" s="9" t="s">
        <v>450</v>
      </c>
      <c r="C138" s="270"/>
    </row>
    <row r="139" spans="1:3" s="96" customFormat="1" ht="12" customHeight="1" thickBot="1">
      <c r="A139" s="458" t="s">
        <v>170</v>
      </c>
      <c r="B139" s="7" t="s">
        <v>451</v>
      </c>
      <c r="C139" s="270"/>
    </row>
    <row r="140" spans="1:11" ht="12" customHeight="1" thickBot="1">
      <c r="A140" s="31" t="s">
        <v>23</v>
      </c>
      <c r="B140" s="123" t="s">
        <v>539</v>
      </c>
      <c r="C140" s="308">
        <f>+C141+C142+C144+C145+C143</f>
        <v>0</v>
      </c>
      <c r="K140" s="252"/>
    </row>
    <row r="141" spans="1:3" ht="12.75">
      <c r="A141" s="449" t="s">
        <v>93</v>
      </c>
      <c r="B141" s="9" t="s">
        <v>366</v>
      </c>
      <c r="C141" s="270"/>
    </row>
    <row r="142" spans="1:3" ht="12" customHeight="1">
      <c r="A142" s="449" t="s">
        <v>94</v>
      </c>
      <c r="B142" s="9" t="s">
        <v>367</v>
      </c>
      <c r="C142" s="270"/>
    </row>
    <row r="143" spans="1:3" s="96" customFormat="1" ht="12" customHeight="1">
      <c r="A143" s="449" t="s">
        <v>283</v>
      </c>
      <c r="B143" s="9" t="s">
        <v>538</v>
      </c>
      <c r="C143" s="270"/>
    </row>
    <row r="144" spans="1:3" s="96" customFormat="1" ht="12" customHeight="1">
      <c r="A144" s="449" t="s">
        <v>284</v>
      </c>
      <c r="B144" s="9" t="s">
        <v>460</v>
      </c>
      <c r="C144" s="270"/>
    </row>
    <row r="145" spans="1:3" s="96" customFormat="1" ht="12" customHeight="1" thickBot="1">
      <c r="A145" s="458" t="s">
        <v>285</v>
      </c>
      <c r="B145" s="7" t="s">
        <v>386</v>
      </c>
      <c r="C145" s="270"/>
    </row>
    <row r="146" spans="1:3" s="96" customFormat="1" ht="12" customHeight="1" thickBot="1">
      <c r="A146" s="31" t="s">
        <v>24</v>
      </c>
      <c r="B146" s="123" t="s">
        <v>461</v>
      </c>
      <c r="C146" s="311">
        <f>+C147+C148+C149+C150+C151</f>
        <v>0</v>
      </c>
    </row>
    <row r="147" spans="1:3" s="96" customFormat="1" ht="12" customHeight="1">
      <c r="A147" s="449" t="s">
        <v>95</v>
      </c>
      <c r="B147" s="9" t="s">
        <v>456</v>
      </c>
      <c r="C147" s="270"/>
    </row>
    <row r="148" spans="1:3" s="96" customFormat="1" ht="12" customHeight="1">
      <c r="A148" s="449" t="s">
        <v>96</v>
      </c>
      <c r="B148" s="9" t="s">
        <v>463</v>
      </c>
      <c r="C148" s="270"/>
    </row>
    <row r="149" spans="1:3" s="96" customFormat="1" ht="12" customHeight="1">
      <c r="A149" s="449" t="s">
        <v>295</v>
      </c>
      <c r="B149" s="9" t="s">
        <v>458</v>
      </c>
      <c r="C149" s="270"/>
    </row>
    <row r="150" spans="1:3" ht="12.75" customHeight="1">
      <c r="A150" s="449" t="s">
        <v>296</v>
      </c>
      <c r="B150" s="9" t="s">
        <v>514</v>
      </c>
      <c r="C150" s="270"/>
    </row>
    <row r="151" spans="1:3" ht="12.75" customHeight="1" thickBot="1">
      <c r="A151" s="458" t="s">
        <v>462</v>
      </c>
      <c r="B151" s="7" t="s">
        <v>465</v>
      </c>
      <c r="C151" s="272"/>
    </row>
    <row r="152" spans="1:3" ht="12.75" customHeight="1" thickBot="1">
      <c r="A152" s="505" t="s">
        <v>25</v>
      </c>
      <c r="B152" s="123" t="s">
        <v>466</v>
      </c>
      <c r="C152" s="311"/>
    </row>
    <row r="153" spans="1:3" ht="12" customHeight="1" thickBot="1">
      <c r="A153" s="505" t="s">
        <v>26</v>
      </c>
      <c r="B153" s="123" t="s">
        <v>467</v>
      </c>
      <c r="C153" s="311"/>
    </row>
    <row r="154" spans="1:3" ht="15" customHeight="1" thickBot="1">
      <c r="A154" s="31" t="s">
        <v>27</v>
      </c>
      <c r="B154" s="123" t="s">
        <v>469</v>
      </c>
      <c r="C154" s="440">
        <f>+C129+C133+C140+C146+C152+C153</f>
        <v>0</v>
      </c>
    </row>
    <row r="155" spans="1:3" ht="13.5" thickBot="1">
      <c r="A155" s="460" t="s">
        <v>28</v>
      </c>
      <c r="B155" s="393" t="s">
        <v>468</v>
      </c>
      <c r="C155" s="440">
        <f>+C128+C154</f>
        <v>4500000</v>
      </c>
    </row>
    <row r="156" spans="1:3" ht="15" customHeight="1" thickBot="1">
      <c r="A156" s="400"/>
      <c r="B156" s="401"/>
      <c r="C156" s="402"/>
    </row>
    <row r="157" spans="1:3" ht="14.25" customHeight="1" thickBot="1">
      <c r="A157" s="250" t="s">
        <v>515</v>
      </c>
      <c r="B157" s="251"/>
      <c r="C157" s="121"/>
    </row>
    <row r="158" spans="1:3" ht="13.5" thickBot="1">
      <c r="A158" s="250" t="s">
        <v>199</v>
      </c>
      <c r="B158" s="251"/>
      <c r="C158" s="12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03" customWidth="1"/>
    <col min="2" max="2" width="72.00390625" style="404" customWidth="1"/>
    <col min="3" max="3" width="25.00390625" style="405" customWidth="1"/>
    <col min="4" max="16384" width="9.375" style="3" customWidth="1"/>
  </cols>
  <sheetData>
    <row r="1" spans="1:3" s="2" customFormat="1" ht="16.5" customHeight="1" thickBot="1">
      <c r="A1" s="227"/>
      <c r="B1" s="229"/>
      <c r="C1" s="572" t="str">
        <f>+CONCATENATE("9.1.3. melléklet a ……/",LEFT(ÖSSZEFÜGGÉSEK!A5,4),". (….) önkormányzati rendelethez")</f>
        <v>9.1.3. melléklet a ……/2019. (….) önkormányzati rendelethez</v>
      </c>
    </row>
    <row r="2" spans="1:3" s="92" customFormat="1" ht="21" customHeight="1">
      <c r="A2" s="420" t="s">
        <v>60</v>
      </c>
      <c r="B2" s="363" t="s">
        <v>220</v>
      </c>
      <c r="C2" s="365" t="s">
        <v>53</v>
      </c>
    </row>
    <row r="3" spans="1:3" s="92" customFormat="1" ht="16.5" thickBot="1">
      <c r="A3" s="230" t="s">
        <v>196</v>
      </c>
      <c r="B3" s="364" t="s">
        <v>526</v>
      </c>
      <c r="C3" s="504" t="s">
        <v>427</v>
      </c>
    </row>
    <row r="4" spans="1:3" s="93" customFormat="1" ht="15.75" customHeight="1" thickBot="1">
      <c r="A4" s="231"/>
      <c r="B4" s="231"/>
      <c r="C4" s="232">
        <f>'9.1.2. sz. mell '!C4</f>
        <v>0</v>
      </c>
    </row>
    <row r="5" spans="1:3" ht="13.5" thickBot="1">
      <c r="A5" s="421" t="s">
        <v>198</v>
      </c>
      <c r="B5" s="233" t="s">
        <v>561</v>
      </c>
      <c r="C5" s="366" t="s">
        <v>54</v>
      </c>
    </row>
    <row r="6" spans="1:3" s="69" customFormat="1" ht="12.75" customHeight="1" thickBot="1">
      <c r="A6" s="198"/>
      <c r="B6" s="199" t="s">
        <v>489</v>
      </c>
      <c r="C6" s="200" t="s">
        <v>490</v>
      </c>
    </row>
    <row r="7" spans="1:3" s="69" customFormat="1" ht="15.75" customHeight="1" thickBot="1">
      <c r="A7" s="235"/>
      <c r="B7" s="236" t="s">
        <v>55</v>
      </c>
      <c r="C7" s="367"/>
    </row>
    <row r="8" spans="1:3" s="69" customFormat="1" ht="12" customHeight="1" thickBot="1">
      <c r="A8" s="31" t="s">
        <v>18</v>
      </c>
      <c r="B8" s="21" t="s">
        <v>247</v>
      </c>
      <c r="C8" s="302">
        <f>+C9+C10+C11+C12+C13+C14</f>
        <v>0</v>
      </c>
    </row>
    <row r="9" spans="1:3" s="94" customFormat="1" ht="12" customHeight="1">
      <c r="A9" s="449" t="s">
        <v>97</v>
      </c>
      <c r="B9" s="430" t="s">
        <v>248</v>
      </c>
      <c r="C9" s="305"/>
    </row>
    <row r="10" spans="1:3" s="95" customFormat="1" ht="12" customHeight="1">
      <c r="A10" s="450" t="s">
        <v>98</v>
      </c>
      <c r="B10" s="431" t="s">
        <v>249</v>
      </c>
      <c r="C10" s="304"/>
    </row>
    <row r="11" spans="1:3" s="95" customFormat="1" ht="12" customHeight="1">
      <c r="A11" s="450" t="s">
        <v>99</v>
      </c>
      <c r="B11" s="431" t="s">
        <v>548</v>
      </c>
      <c r="C11" s="304"/>
    </row>
    <row r="12" spans="1:3" s="95" customFormat="1" ht="12" customHeight="1">
      <c r="A12" s="450" t="s">
        <v>100</v>
      </c>
      <c r="B12" s="431" t="s">
        <v>251</v>
      </c>
      <c r="C12" s="304"/>
    </row>
    <row r="13" spans="1:3" s="95" customFormat="1" ht="12" customHeight="1">
      <c r="A13" s="450" t="s">
        <v>141</v>
      </c>
      <c r="B13" s="431" t="s">
        <v>502</v>
      </c>
      <c r="C13" s="304"/>
    </row>
    <row r="14" spans="1:3" s="94" customFormat="1" ht="12" customHeight="1" thickBot="1">
      <c r="A14" s="451" t="s">
        <v>101</v>
      </c>
      <c r="B14" s="432" t="s">
        <v>429</v>
      </c>
      <c r="C14" s="304"/>
    </row>
    <row r="15" spans="1:3" s="94" customFormat="1" ht="12" customHeight="1" thickBot="1">
      <c r="A15" s="31" t="s">
        <v>19</v>
      </c>
      <c r="B15" s="297" t="s">
        <v>252</v>
      </c>
      <c r="C15" s="302">
        <f>+C16+C17+C18+C19+C20</f>
        <v>0</v>
      </c>
    </row>
    <row r="16" spans="1:3" s="94" customFormat="1" ht="12" customHeight="1">
      <c r="A16" s="449" t="s">
        <v>103</v>
      </c>
      <c r="B16" s="430" t="s">
        <v>253</v>
      </c>
      <c r="C16" s="305"/>
    </row>
    <row r="17" spans="1:3" s="94" customFormat="1" ht="12" customHeight="1">
      <c r="A17" s="450" t="s">
        <v>104</v>
      </c>
      <c r="B17" s="431" t="s">
        <v>254</v>
      </c>
      <c r="C17" s="304"/>
    </row>
    <row r="18" spans="1:3" s="94" customFormat="1" ht="12" customHeight="1">
      <c r="A18" s="450" t="s">
        <v>105</v>
      </c>
      <c r="B18" s="431" t="s">
        <v>418</v>
      </c>
      <c r="C18" s="304"/>
    </row>
    <row r="19" spans="1:3" s="94" customFormat="1" ht="12" customHeight="1">
      <c r="A19" s="450" t="s">
        <v>106</v>
      </c>
      <c r="B19" s="431" t="s">
        <v>419</v>
      </c>
      <c r="C19" s="304"/>
    </row>
    <row r="20" spans="1:3" s="94" customFormat="1" ht="12" customHeight="1">
      <c r="A20" s="450" t="s">
        <v>107</v>
      </c>
      <c r="B20" s="431" t="s">
        <v>255</v>
      </c>
      <c r="C20" s="304"/>
    </row>
    <row r="21" spans="1:3" s="95" customFormat="1" ht="12" customHeight="1" thickBot="1">
      <c r="A21" s="451" t="s">
        <v>115</v>
      </c>
      <c r="B21" s="432" t="s">
        <v>256</v>
      </c>
      <c r="C21" s="306"/>
    </row>
    <row r="22" spans="1:3" s="95" customFormat="1" ht="12" customHeight="1" thickBot="1">
      <c r="A22" s="31" t="s">
        <v>20</v>
      </c>
      <c r="B22" s="21" t="s">
        <v>257</v>
      </c>
      <c r="C22" s="302">
        <f>+C23+C24+C25+C26+C27</f>
        <v>0</v>
      </c>
    </row>
    <row r="23" spans="1:3" s="95" customFormat="1" ht="12" customHeight="1">
      <c r="A23" s="449" t="s">
        <v>86</v>
      </c>
      <c r="B23" s="430" t="s">
        <v>258</v>
      </c>
      <c r="C23" s="305"/>
    </row>
    <row r="24" spans="1:3" s="94" customFormat="1" ht="12" customHeight="1">
      <c r="A24" s="450" t="s">
        <v>87</v>
      </c>
      <c r="B24" s="431" t="s">
        <v>259</v>
      </c>
      <c r="C24" s="304"/>
    </row>
    <row r="25" spans="1:3" s="95" customFormat="1" ht="12" customHeight="1">
      <c r="A25" s="450" t="s">
        <v>88</v>
      </c>
      <c r="B25" s="431" t="s">
        <v>420</v>
      </c>
      <c r="C25" s="304"/>
    </row>
    <row r="26" spans="1:3" s="95" customFormat="1" ht="12" customHeight="1">
      <c r="A26" s="450" t="s">
        <v>89</v>
      </c>
      <c r="B26" s="431" t="s">
        <v>421</v>
      </c>
      <c r="C26" s="304"/>
    </row>
    <row r="27" spans="1:3" s="95" customFormat="1" ht="12" customHeight="1">
      <c r="A27" s="450" t="s">
        <v>164</v>
      </c>
      <c r="B27" s="431" t="s">
        <v>260</v>
      </c>
      <c r="C27" s="304"/>
    </row>
    <row r="28" spans="1:3" s="95" customFormat="1" ht="12" customHeight="1" thickBot="1">
      <c r="A28" s="451" t="s">
        <v>165</v>
      </c>
      <c r="B28" s="432" t="s">
        <v>261</v>
      </c>
      <c r="C28" s="306"/>
    </row>
    <row r="29" spans="1:3" s="95" customFormat="1" ht="12" customHeight="1" thickBot="1">
      <c r="A29" s="31" t="s">
        <v>166</v>
      </c>
      <c r="B29" s="21" t="s">
        <v>262</v>
      </c>
      <c r="C29" s="308">
        <f>SUM(C30:C36)</f>
        <v>0</v>
      </c>
    </row>
    <row r="30" spans="1:3" s="95" customFormat="1" ht="12" customHeight="1">
      <c r="A30" s="449" t="s">
        <v>263</v>
      </c>
      <c r="B30" s="430" t="s">
        <v>553</v>
      </c>
      <c r="C30" s="305"/>
    </row>
    <row r="31" spans="1:3" s="95" customFormat="1" ht="12" customHeight="1">
      <c r="A31" s="450" t="s">
        <v>264</v>
      </c>
      <c r="B31" s="431" t="s">
        <v>554</v>
      </c>
      <c r="C31" s="304"/>
    </row>
    <row r="32" spans="1:3" s="95" customFormat="1" ht="12" customHeight="1">
      <c r="A32" s="450" t="s">
        <v>265</v>
      </c>
      <c r="B32" s="431" t="s">
        <v>555</v>
      </c>
      <c r="C32" s="304"/>
    </row>
    <row r="33" spans="1:3" s="95" customFormat="1" ht="12" customHeight="1">
      <c r="A33" s="450" t="s">
        <v>266</v>
      </c>
      <c r="B33" s="431" t="s">
        <v>556</v>
      </c>
      <c r="C33" s="304"/>
    </row>
    <row r="34" spans="1:3" s="95" customFormat="1" ht="12" customHeight="1">
      <c r="A34" s="450" t="s">
        <v>550</v>
      </c>
      <c r="B34" s="431" t="s">
        <v>267</v>
      </c>
      <c r="C34" s="304"/>
    </row>
    <row r="35" spans="1:3" s="95" customFormat="1" ht="12" customHeight="1">
      <c r="A35" s="450" t="s">
        <v>551</v>
      </c>
      <c r="B35" s="431" t="s">
        <v>268</v>
      </c>
      <c r="C35" s="304"/>
    </row>
    <row r="36" spans="1:3" s="95" customFormat="1" ht="12" customHeight="1" thickBot="1">
      <c r="A36" s="451" t="s">
        <v>552</v>
      </c>
      <c r="B36" s="530" t="s">
        <v>269</v>
      </c>
      <c r="C36" s="306"/>
    </row>
    <row r="37" spans="1:3" s="95" customFormat="1" ht="12" customHeight="1" thickBot="1">
      <c r="A37" s="31" t="s">
        <v>22</v>
      </c>
      <c r="B37" s="21" t="s">
        <v>430</v>
      </c>
      <c r="C37" s="302">
        <f>SUM(C38:C48)</f>
        <v>0</v>
      </c>
    </row>
    <row r="38" spans="1:3" s="95" customFormat="1" ht="12" customHeight="1">
      <c r="A38" s="449" t="s">
        <v>90</v>
      </c>
      <c r="B38" s="430" t="s">
        <v>272</v>
      </c>
      <c r="C38" s="305"/>
    </row>
    <row r="39" spans="1:3" s="95" customFormat="1" ht="12" customHeight="1">
      <c r="A39" s="450" t="s">
        <v>91</v>
      </c>
      <c r="B39" s="431" t="s">
        <v>273</v>
      </c>
      <c r="C39" s="304"/>
    </row>
    <row r="40" spans="1:3" s="95" customFormat="1" ht="12" customHeight="1">
      <c r="A40" s="450" t="s">
        <v>92</v>
      </c>
      <c r="B40" s="431" t="s">
        <v>274</v>
      </c>
      <c r="C40" s="304"/>
    </row>
    <row r="41" spans="1:3" s="95" customFormat="1" ht="12" customHeight="1">
      <c r="A41" s="450" t="s">
        <v>168</v>
      </c>
      <c r="B41" s="431" t="s">
        <v>275</v>
      </c>
      <c r="C41" s="304"/>
    </row>
    <row r="42" spans="1:3" s="95" customFormat="1" ht="12" customHeight="1">
      <c r="A42" s="450" t="s">
        <v>169</v>
      </c>
      <c r="B42" s="431" t="s">
        <v>276</v>
      </c>
      <c r="C42" s="304"/>
    </row>
    <row r="43" spans="1:3" s="95" customFormat="1" ht="12" customHeight="1">
      <c r="A43" s="450" t="s">
        <v>170</v>
      </c>
      <c r="B43" s="431" t="s">
        <v>277</v>
      </c>
      <c r="C43" s="304"/>
    </row>
    <row r="44" spans="1:3" s="95" customFormat="1" ht="12" customHeight="1">
      <c r="A44" s="450" t="s">
        <v>171</v>
      </c>
      <c r="B44" s="431" t="s">
        <v>278</v>
      </c>
      <c r="C44" s="304"/>
    </row>
    <row r="45" spans="1:3" s="95" customFormat="1" ht="12" customHeight="1">
      <c r="A45" s="450" t="s">
        <v>172</v>
      </c>
      <c r="B45" s="431" t="s">
        <v>557</v>
      </c>
      <c r="C45" s="304"/>
    </row>
    <row r="46" spans="1:3" s="95" customFormat="1" ht="12" customHeight="1">
      <c r="A46" s="450" t="s">
        <v>270</v>
      </c>
      <c r="B46" s="431" t="s">
        <v>280</v>
      </c>
      <c r="C46" s="307"/>
    </row>
    <row r="47" spans="1:3" s="95" customFormat="1" ht="12" customHeight="1">
      <c r="A47" s="451" t="s">
        <v>271</v>
      </c>
      <c r="B47" s="432" t="s">
        <v>432</v>
      </c>
      <c r="C47" s="416"/>
    </row>
    <row r="48" spans="1:3" s="95" customFormat="1" ht="12" customHeight="1" thickBot="1">
      <c r="A48" s="451" t="s">
        <v>431</v>
      </c>
      <c r="B48" s="432" t="s">
        <v>281</v>
      </c>
      <c r="C48" s="416"/>
    </row>
    <row r="49" spans="1:3" s="95" customFormat="1" ht="12" customHeight="1" thickBot="1">
      <c r="A49" s="31" t="s">
        <v>23</v>
      </c>
      <c r="B49" s="21" t="s">
        <v>282</v>
      </c>
      <c r="C49" s="302">
        <f>SUM(C50:C54)</f>
        <v>0</v>
      </c>
    </row>
    <row r="50" spans="1:3" s="95" customFormat="1" ht="12" customHeight="1">
      <c r="A50" s="449" t="s">
        <v>93</v>
      </c>
      <c r="B50" s="430" t="s">
        <v>286</v>
      </c>
      <c r="C50" s="474"/>
    </row>
    <row r="51" spans="1:3" s="95" customFormat="1" ht="12" customHeight="1">
      <c r="A51" s="450" t="s">
        <v>94</v>
      </c>
      <c r="B51" s="431" t="s">
        <v>287</v>
      </c>
      <c r="C51" s="307"/>
    </row>
    <row r="52" spans="1:3" s="95" customFormat="1" ht="12" customHeight="1">
      <c r="A52" s="450" t="s">
        <v>283</v>
      </c>
      <c r="B52" s="431" t="s">
        <v>288</v>
      </c>
      <c r="C52" s="307"/>
    </row>
    <row r="53" spans="1:3" s="95" customFormat="1" ht="12" customHeight="1">
      <c r="A53" s="450" t="s">
        <v>284</v>
      </c>
      <c r="B53" s="431" t="s">
        <v>289</v>
      </c>
      <c r="C53" s="307"/>
    </row>
    <row r="54" spans="1:3" s="95" customFormat="1" ht="12" customHeight="1" thickBot="1">
      <c r="A54" s="451" t="s">
        <v>285</v>
      </c>
      <c r="B54" s="530" t="s">
        <v>290</v>
      </c>
      <c r="C54" s="416"/>
    </row>
    <row r="55" spans="1:3" s="95" customFormat="1" ht="12" customHeight="1" thickBot="1">
      <c r="A55" s="31" t="s">
        <v>173</v>
      </c>
      <c r="B55" s="21" t="s">
        <v>291</v>
      </c>
      <c r="C55" s="302">
        <f>SUM(C56:C58)</f>
        <v>0</v>
      </c>
    </row>
    <row r="56" spans="1:3" s="95" customFormat="1" ht="12" customHeight="1">
      <c r="A56" s="449" t="s">
        <v>95</v>
      </c>
      <c r="B56" s="430" t="s">
        <v>292</v>
      </c>
      <c r="C56" s="305"/>
    </row>
    <row r="57" spans="1:3" s="95" customFormat="1" ht="12" customHeight="1">
      <c r="A57" s="450" t="s">
        <v>96</v>
      </c>
      <c r="B57" s="431" t="s">
        <v>422</v>
      </c>
      <c r="C57" s="304"/>
    </row>
    <row r="58" spans="1:3" s="95" customFormat="1" ht="12" customHeight="1">
      <c r="A58" s="450" t="s">
        <v>295</v>
      </c>
      <c r="B58" s="431" t="s">
        <v>293</v>
      </c>
      <c r="C58" s="304"/>
    </row>
    <row r="59" spans="1:3" s="95" customFormat="1" ht="12" customHeight="1" thickBot="1">
      <c r="A59" s="451" t="s">
        <v>296</v>
      </c>
      <c r="B59" s="530" t="s">
        <v>294</v>
      </c>
      <c r="C59" s="306"/>
    </row>
    <row r="60" spans="1:3" s="95" customFormat="1" ht="12" customHeight="1" thickBot="1">
      <c r="A60" s="31" t="s">
        <v>25</v>
      </c>
      <c r="B60" s="297" t="s">
        <v>297</v>
      </c>
      <c r="C60" s="302">
        <f>SUM(C61:C63)</f>
        <v>0</v>
      </c>
    </row>
    <row r="61" spans="1:3" s="95" customFormat="1" ht="12" customHeight="1">
      <c r="A61" s="449" t="s">
        <v>174</v>
      </c>
      <c r="B61" s="430" t="s">
        <v>299</v>
      </c>
      <c r="C61" s="307"/>
    </row>
    <row r="62" spans="1:3" s="95" customFormat="1" ht="12" customHeight="1">
      <c r="A62" s="450" t="s">
        <v>175</v>
      </c>
      <c r="B62" s="431" t="s">
        <v>423</v>
      </c>
      <c r="C62" s="307"/>
    </row>
    <row r="63" spans="1:3" s="95" customFormat="1" ht="12" customHeight="1">
      <c r="A63" s="450" t="s">
        <v>225</v>
      </c>
      <c r="B63" s="431" t="s">
        <v>300</v>
      </c>
      <c r="C63" s="307"/>
    </row>
    <row r="64" spans="1:3" s="95" customFormat="1" ht="12" customHeight="1" thickBot="1">
      <c r="A64" s="451" t="s">
        <v>298</v>
      </c>
      <c r="B64" s="530" t="s">
        <v>301</v>
      </c>
      <c r="C64" s="307"/>
    </row>
    <row r="65" spans="1:3" s="95" customFormat="1" ht="12" customHeight="1" thickBot="1">
      <c r="A65" s="31" t="s">
        <v>26</v>
      </c>
      <c r="B65" s="21" t="s">
        <v>302</v>
      </c>
      <c r="C65" s="308">
        <f>+C8+C15+C22+C29+C37+C49+C55+C60</f>
        <v>0</v>
      </c>
    </row>
    <row r="66" spans="1:3" s="95" customFormat="1" ht="12" customHeight="1" thickBot="1">
      <c r="A66" s="452" t="s">
        <v>390</v>
      </c>
      <c r="B66" s="297" t="s">
        <v>304</v>
      </c>
      <c r="C66" s="302">
        <f>SUM(C67:C69)</f>
        <v>0</v>
      </c>
    </row>
    <row r="67" spans="1:3" s="95" customFormat="1" ht="12" customHeight="1">
      <c r="A67" s="449" t="s">
        <v>332</v>
      </c>
      <c r="B67" s="430" t="s">
        <v>305</v>
      </c>
      <c r="C67" s="307"/>
    </row>
    <row r="68" spans="1:3" s="95" customFormat="1" ht="12" customHeight="1">
      <c r="A68" s="450" t="s">
        <v>341</v>
      </c>
      <c r="B68" s="431" t="s">
        <v>306</v>
      </c>
      <c r="C68" s="307"/>
    </row>
    <row r="69" spans="1:3" s="95" customFormat="1" ht="12" customHeight="1" thickBot="1">
      <c r="A69" s="451" t="s">
        <v>342</v>
      </c>
      <c r="B69" s="533" t="s">
        <v>307</v>
      </c>
      <c r="C69" s="307"/>
    </row>
    <row r="70" spans="1:3" s="95" customFormat="1" ht="12" customHeight="1" thickBot="1">
      <c r="A70" s="452" t="s">
        <v>308</v>
      </c>
      <c r="B70" s="297" t="s">
        <v>309</v>
      </c>
      <c r="C70" s="302">
        <f>SUM(C71:C74)</f>
        <v>0</v>
      </c>
    </row>
    <row r="71" spans="1:3" s="95" customFormat="1" ht="12" customHeight="1">
      <c r="A71" s="449" t="s">
        <v>142</v>
      </c>
      <c r="B71" s="430" t="s">
        <v>310</v>
      </c>
      <c r="C71" s="307"/>
    </row>
    <row r="72" spans="1:3" s="95" customFormat="1" ht="12" customHeight="1">
      <c r="A72" s="450" t="s">
        <v>143</v>
      </c>
      <c r="B72" s="431" t="s">
        <v>569</v>
      </c>
      <c r="C72" s="307"/>
    </row>
    <row r="73" spans="1:3" s="95" customFormat="1" ht="12" customHeight="1">
      <c r="A73" s="450" t="s">
        <v>333</v>
      </c>
      <c r="B73" s="431" t="s">
        <v>311</v>
      </c>
      <c r="C73" s="307"/>
    </row>
    <row r="74" spans="1:3" s="95" customFormat="1" ht="12" customHeight="1" thickBot="1">
      <c r="A74" s="451" t="s">
        <v>334</v>
      </c>
      <c r="B74" s="299" t="s">
        <v>570</v>
      </c>
      <c r="C74" s="307"/>
    </row>
    <row r="75" spans="1:3" s="95" customFormat="1" ht="12" customHeight="1" thickBot="1">
      <c r="A75" s="452" t="s">
        <v>312</v>
      </c>
      <c r="B75" s="297" t="s">
        <v>313</v>
      </c>
      <c r="C75" s="302">
        <f>SUM(C76:C77)</f>
        <v>0</v>
      </c>
    </row>
    <row r="76" spans="1:3" s="95" customFormat="1" ht="12" customHeight="1">
      <c r="A76" s="449" t="s">
        <v>335</v>
      </c>
      <c r="B76" s="430" t="s">
        <v>314</v>
      </c>
      <c r="C76" s="307"/>
    </row>
    <row r="77" spans="1:3" s="95" customFormat="1" ht="12" customHeight="1" thickBot="1">
      <c r="A77" s="451" t="s">
        <v>336</v>
      </c>
      <c r="B77" s="432" t="s">
        <v>315</v>
      </c>
      <c r="C77" s="307"/>
    </row>
    <row r="78" spans="1:3" s="94" customFormat="1" ht="12" customHeight="1" thickBot="1">
      <c r="A78" s="452" t="s">
        <v>316</v>
      </c>
      <c r="B78" s="297" t="s">
        <v>317</v>
      </c>
      <c r="C78" s="302">
        <f>SUM(C79:C81)</f>
        <v>0</v>
      </c>
    </row>
    <row r="79" spans="1:3" s="95" customFormat="1" ht="12" customHeight="1">
      <c r="A79" s="449" t="s">
        <v>337</v>
      </c>
      <c r="B79" s="430" t="s">
        <v>318</v>
      </c>
      <c r="C79" s="307"/>
    </row>
    <row r="80" spans="1:3" s="95" customFormat="1" ht="12" customHeight="1">
      <c r="A80" s="450" t="s">
        <v>338</v>
      </c>
      <c r="B80" s="431" t="s">
        <v>319</v>
      </c>
      <c r="C80" s="307"/>
    </row>
    <row r="81" spans="1:3" s="95" customFormat="1" ht="12" customHeight="1" thickBot="1">
      <c r="A81" s="451" t="s">
        <v>339</v>
      </c>
      <c r="B81" s="432" t="s">
        <v>571</v>
      </c>
      <c r="C81" s="307"/>
    </row>
    <row r="82" spans="1:3" s="95" customFormat="1" ht="12" customHeight="1" thickBot="1">
      <c r="A82" s="452" t="s">
        <v>320</v>
      </c>
      <c r="B82" s="297" t="s">
        <v>340</v>
      </c>
      <c r="C82" s="302">
        <f>SUM(C83:C86)</f>
        <v>0</v>
      </c>
    </row>
    <row r="83" spans="1:3" s="95" customFormat="1" ht="12" customHeight="1">
      <c r="A83" s="453" t="s">
        <v>321</v>
      </c>
      <c r="B83" s="430" t="s">
        <v>322</v>
      </c>
      <c r="C83" s="307"/>
    </row>
    <row r="84" spans="1:3" s="95" customFormat="1" ht="12" customHeight="1">
      <c r="A84" s="454" t="s">
        <v>323</v>
      </c>
      <c r="B84" s="431" t="s">
        <v>324</v>
      </c>
      <c r="C84" s="307"/>
    </row>
    <row r="85" spans="1:3" s="95" customFormat="1" ht="12" customHeight="1">
      <c r="A85" s="454" t="s">
        <v>325</v>
      </c>
      <c r="B85" s="431" t="s">
        <v>326</v>
      </c>
      <c r="C85" s="307"/>
    </row>
    <row r="86" spans="1:3" s="94" customFormat="1" ht="12" customHeight="1" thickBot="1">
      <c r="A86" s="455" t="s">
        <v>327</v>
      </c>
      <c r="B86" s="432" t="s">
        <v>328</v>
      </c>
      <c r="C86" s="307"/>
    </row>
    <row r="87" spans="1:3" s="94" customFormat="1" ht="12" customHeight="1" thickBot="1">
      <c r="A87" s="452" t="s">
        <v>329</v>
      </c>
      <c r="B87" s="297" t="s">
        <v>471</v>
      </c>
      <c r="C87" s="475"/>
    </row>
    <row r="88" spans="1:3" s="94" customFormat="1" ht="12" customHeight="1" thickBot="1">
      <c r="A88" s="452" t="s">
        <v>503</v>
      </c>
      <c r="B88" s="297" t="s">
        <v>330</v>
      </c>
      <c r="C88" s="475"/>
    </row>
    <row r="89" spans="1:3" s="94" customFormat="1" ht="12" customHeight="1" thickBot="1">
      <c r="A89" s="452" t="s">
        <v>504</v>
      </c>
      <c r="B89" s="437" t="s">
        <v>474</v>
      </c>
      <c r="C89" s="308">
        <f>+C66+C70+C75+C78+C82+C88+C87</f>
        <v>0</v>
      </c>
    </row>
    <row r="90" spans="1:3" s="94" customFormat="1" ht="12" customHeight="1" thickBot="1">
      <c r="A90" s="456" t="s">
        <v>505</v>
      </c>
      <c r="B90" s="438" t="s">
        <v>506</v>
      </c>
      <c r="C90" s="308">
        <f>+C65+C89</f>
        <v>0</v>
      </c>
    </row>
    <row r="91" spans="1:3" s="95" customFormat="1" ht="15" customHeight="1" thickBot="1">
      <c r="A91" s="241"/>
      <c r="B91" s="242"/>
      <c r="C91" s="372"/>
    </row>
    <row r="92" spans="1:3" s="69" customFormat="1" ht="16.5" customHeight="1" thickBot="1">
      <c r="A92" s="245"/>
      <c r="B92" s="246" t="s">
        <v>56</v>
      </c>
      <c r="C92" s="374"/>
    </row>
    <row r="93" spans="1:3" s="96" customFormat="1" ht="12" customHeight="1" thickBot="1">
      <c r="A93" s="422" t="s">
        <v>18</v>
      </c>
      <c r="B93" s="28" t="s">
        <v>510</v>
      </c>
      <c r="C93" s="301">
        <f>+C94+C95+C96+C97+C98+C111</f>
        <v>0</v>
      </c>
    </row>
    <row r="94" spans="1:3" ht="12" customHeight="1">
      <c r="A94" s="457" t="s">
        <v>97</v>
      </c>
      <c r="B94" s="10" t="s">
        <v>48</v>
      </c>
      <c r="C94" s="303"/>
    </row>
    <row r="95" spans="1:3" ht="12" customHeight="1">
      <c r="A95" s="450" t="s">
        <v>98</v>
      </c>
      <c r="B95" s="8" t="s">
        <v>176</v>
      </c>
      <c r="C95" s="304"/>
    </row>
    <row r="96" spans="1:3" ht="12" customHeight="1">
      <c r="A96" s="450" t="s">
        <v>99</v>
      </c>
      <c r="B96" s="8" t="s">
        <v>133</v>
      </c>
      <c r="C96" s="306"/>
    </row>
    <row r="97" spans="1:3" ht="12" customHeight="1">
      <c r="A97" s="450" t="s">
        <v>100</v>
      </c>
      <c r="B97" s="11" t="s">
        <v>177</v>
      </c>
      <c r="C97" s="306"/>
    </row>
    <row r="98" spans="1:3" ht="12" customHeight="1">
      <c r="A98" s="450" t="s">
        <v>110</v>
      </c>
      <c r="B98" s="19" t="s">
        <v>178</v>
      </c>
      <c r="C98" s="306"/>
    </row>
    <row r="99" spans="1:3" ht="12" customHeight="1">
      <c r="A99" s="450" t="s">
        <v>101</v>
      </c>
      <c r="B99" s="8" t="s">
        <v>507</v>
      </c>
      <c r="C99" s="306"/>
    </row>
    <row r="100" spans="1:3" ht="12" customHeight="1">
      <c r="A100" s="450" t="s">
        <v>102</v>
      </c>
      <c r="B100" s="141" t="s">
        <v>437</v>
      </c>
      <c r="C100" s="306"/>
    </row>
    <row r="101" spans="1:3" ht="12" customHeight="1">
      <c r="A101" s="450" t="s">
        <v>111</v>
      </c>
      <c r="B101" s="141" t="s">
        <v>436</v>
      </c>
      <c r="C101" s="306"/>
    </row>
    <row r="102" spans="1:3" ht="12" customHeight="1">
      <c r="A102" s="450" t="s">
        <v>112</v>
      </c>
      <c r="B102" s="141" t="s">
        <v>346</v>
      </c>
      <c r="C102" s="306"/>
    </row>
    <row r="103" spans="1:3" ht="12" customHeight="1">
      <c r="A103" s="450" t="s">
        <v>113</v>
      </c>
      <c r="B103" s="142" t="s">
        <v>347</v>
      </c>
      <c r="C103" s="306"/>
    </row>
    <row r="104" spans="1:3" ht="12" customHeight="1">
      <c r="A104" s="450" t="s">
        <v>114</v>
      </c>
      <c r="B104" s="142" t="s">
        <v>348</v>
      </c>
      <c r="C104" s="306"/>
    </row>
    <row r="105" spans="1:3" ht="12" customHeight="1">
      <c r="A105" s="450" t="s">
        <v>116</v>
      </c>
      <c r="B105" s="141" t="s">
        <v>349</v>
      </c>
      <c r="C105" s="306"/>
    </row>
    <row r="106" spans="1:3" ht="12" customHeight="1">
      <c r="A106" s="450" t="s">
        <v>179</v>
      </c>
      <c r="B106" s="141" t="s">
        <v>350</v>
      </c>
      <c r="C106" s="306"/>
    </row>
    <row r="107" spans="1:3" ht="12" customHeight="1">
      <c r="A107" s="450" t="s">
        <v>344</v>
      </c>
      <c r="B107" s="142" t="s">
        <v>351</v>
      </c>
      <c r="C107" s="306"/>
    </row>
    <row r="108" spans="1:3" ht="12" customHeight="1">
      <c r="A108" s="458" t="s">
        <v>345</v>
      </c>
      <c r="B108" s="143" t="s">
        <v>352</v>
      </c>
      <c r="C108" s="306"/>
    </row>
    <row r="109" spans="1:3" ht="12" customHeight="1">
      <c r="A109" s="450" t="s">
        <v>434</v>
      </c>
      <c r="B109" s="143" t="s">
        <v>353</v>
      </c>
      <c r="C109" s="306"/>
    </row>
    <row r="110" spans="1:3" ht="12" customHeight="1">
      <c r="A110" s="450" t="s">
        <v>435</v>
      </c>
      <c r="B110" s="142" t="s">
        <v>354</v>
      </c>
      <c r="C110" s="304"/>
    </row>
    <row r="111" spans="1:3" ht="12" customHeight="1">
      <c r="A111" s="450" t="s">
        <v>439</v>
      </c>
      <c r="B111" s="11" t="s">
        <v>49</v>
      </c>
      <c r="C111" s="304"/>
    </row>
    <row r="112" spans="1:3" ht="12" customHeight="1">
      <c r="A112" s="451" t="s">
        <v>440</v>
      </c>
      <c r="B112" s="8" t="s">
        <v>508</v>
      </c>
      <c r="C112" s="306"/>
    </row>
    <row r="113" spans="1:3" ht="12" customHeight="1" thickBot="1">
      <c r="A113" s="459" t="s">
        <v>441</v>
      </c>
      <c r="B113" s="144" t="s">
        <v>509</v>
      </c>
      <c r="C113" s="310"/>
    </row>
    <row r="114" spans="1:3" ht="12" customHeight="1" thickBot="1">
      <c r="A114" s="31" t="s">
        <v>19</v>
      </c>
      <c r="B114" s="27" t="s">
        <v>355</v>
      </c>
      <c r="C114" s="302">
        <f>+C115+C117+C119</f>
        <v>0</v>
      </c>
    </row>
    <row r="115" spans="1:3" ht="12" customHeight="1">
      <c r="A115" s="449" t="s">
        <v>103</v>
      </c>
      <c r="B115" s="8" t="s">
        <v>224</v>
      </c>
      <c r="C115" s="305"/>
    </row>
    <row r="116" spans="1:3" ht="12" customHeight="1">
      <c r="A116" s="449" t="s">
        <v>104</v>
      </c>
      <c r="B116" s="12" t="s">
        <v>359</v>
      </c>
      <c r="C116" s="305"/>
    </row>
    <row r="117" spans="1:3" ht="12" customHeight="1">
      <c r="A117" s="449" t="s">
        <v>105</v>
      </c>
      <c r="B117" s="12" t="s">
        <v>180</v>
      </c>
      <c r="C117" s="304"/>
    </row>
    <row r="118" spans="1:3" ht="12" customHeight="1">
      <c r="A118" s="449" t="s">
        <v>106</v>
      </c>
      <c r="B118" s="12" t="s">
        <v>360</v>
      </c>
      <c r="C118" s="270"/>
    </row>
    <row r="119" spans="1:3" ht="12" customHeight="1">
      <c r="A119" s="449" t="s">
        <v>107</v>
      </c>
      <c r="B119" s="299" t="s">
        <v>226</v>
      </c>
      <c r="C119" s="270"/>
    </row>
    <row r="120" spans="1:3" ht="12" customHeight="1">
      <c r="A120" s="449" t="s">
        <v>115</v>
      </c>
      <c r="B120" s="298" t="s">
        <v>424</v>
      </c>
      <c r="C120" s="270"/>
    </row>
    <row r="121" spans="1:3" ht="12" customHeight="1">
      <c r="A121" s="449" t="s">
        <v>117</v>
      </c>
      <c r="B121" s="426" t="s">
        <v>365</v>
      </c>
      <c r="C121" s="270"/>
    </row>
    <row r="122" spans="1:3" ht="12" customHeight="1">
      <c r="A122" s="449" t="s">
        <v>181</v>
      </c>
      <c r="B122" s="142" t="s">
        <v>348</v>
      </c>
      <c r="C122" s="270"/>
    </row>
    <row r="123" spans="1:3" ht="12" customHeight="1">
      <c r="A123" s="449" t="s">
        <v>182</v>
      </c>
      <c r="B123" s="142" t="s">
        <v>364</v>
      </c>
      <c r="C123" s="270"/>
    </row>
    <row r="124" spans="1:3" ht="12" customHeight="1">
      <c r="A124" s="449" t="s">
        <v>183</v>
      </c>
      <c r="B124" s="142" t="s">
        <v>363</v>
      </c>
      <c r="C124" s="270"/>
    </row>
    <row r="125" spans="1:3" ht="12" customHeight="1">
      <c r="A125" s="449" t="s">
        <v>356</v>
      </c>
      <c r="B125" s="142" t="s">
        <v>351</v>
      </c>
      <c r="C125" s="270"/>
    </row>
    <row r="126" spans="1:3" ht="12" customHeight="1">
      <c r="A126" s="449" t="s">
        <v>357</v>
      </c>
      <c r="B126" s="142" t="s">
        <v>362</v>
      </c>
      <c r="C126" s="270"/>
    </row>
    <row r="127" spans="1:3" ht="12" customHeight="1" thickBot="1">
      <c r="A127" s="458" t="s">
        <v>358</v>
      </c>
      <c r="B127" s="142" t="s">
        <v>361</v>
      </c>
      <c r="C127" s="272"/>
    </row>
    <row r="128" spans="1:3" ht="12" customHeight="1" thickBot="1">
      <c r="A128" s="31" t="s">
        <v>20</v>
      </c>
      <c r="B128" s="123" t="s">
        <v>444</v>
      </c>
      <c r="C128" s="302">
        <f>+C93+C114</f>
        <v>0</v>
      </c>
    </row>
    <row r="129" spans="1:3" ht="12" customHeight="1" thickBot="1">
      <c r="A129" s="31" t="s">
        <v>21</v>
      </c>
      <c r="B129" s="123" t="s">
        <v>445</v>
      </c>
      <c r="C129" s="302">
        <f>+C130+C131+C132</f>
        <v>0</v>
      </c>
    </row>
    <row r="130" spans="1:3" s="96" customFormat="1" ht="12" customHeight="1">
      <c r="A130" s="449" t="s">
        <v>263</v>
      </c>
      <c r="B130" s="9" t="s">
        <v>513</v>
      </c>
      <c r="C130" s="270"/>
    </row>
    <row r="131" spans="1:3" ht="12" customHeight="1">
      <c r="A131" s="449" t="s">
        <v>264</v>
      </c>
      <c r="B131" s="9" t="s">
        <v>453</v>
      </c>
      <c r="C131" s="270"/>
    </row>
    <row r="132" spans="1:3" ht="12" customHeight="1" thickBot="1">
      <c r="A132" s="458" t="s">
        <v>265</v>
      </c>
      <c r="B132" s="7" t="s">
        <v>512</v>
      </c>
      <c r="C132" s="270"/>
    </row>
    <row r="133" spans="1:3" ht="12" customHeight="1" thickBot="1">
      <c r="A133" s="31" t="s">
        <v>22</v>
      </c>
      <c r="B133" s="123" t="s">
        <v>446</v>
      </c>
      <c r="C133" s="302">
        <f>+C134+C135+C136+C137+C138+C139</f>
        <v>0</v>
      </c>
    </row>
    <row r="134" spans="1:3" ht="12" customHeight="1">
      <c r="A134" s="449" t="s">
        <v>90</v>
      </c>
      <c r="B134" s="9" t="s">
        <v>455</v>
      </c>
      <c r="C134" s="270"/>
    </row>
    <row r="135" spans="1:3" ht="12" customHeight="1">
      <c r="A135" s="449" t="s">
        <v>91</v>
      </c>
      <c r="B135" s="9" t="s">
        <v>447</v>
      </c>
      <c r="C135" s="270"/>
    </row>
    <row r="136" spans="1:3" ht="12" customHeight="1">
      <c r="A136" s="449" t="s">
        <v>92</v>
      </c>
      <c r="B136" s="9" t="s">
        <v>448</v>
      </c>
      <c r="C136" s="270"/>
    </row>
    <row r="137" spans="1:3" ht="12" customHeight="1">
      <c r="A137" s="449" t="s">
        <v>168</v>
      </c>
      <c r="B137" s="9" t="s">
        <v>511</v>
      </c>
      <c r="C137" s="270"/>
    </row>
    <row r="138" spans="1:3" ht="12" customHeight="1">
      <c r="A138" s="449" t="s">
        <v>169</v>
      </c>
      <c r="B138" s="9" t="s">
        <v>450</v>
      </c>
      <c r="C138" s="270"/>
    </row>
    <row r="139" spans="1:3" s="96" customFormat="1" ht="12" customHeight="1" thickBot="1">
      <c r="A139" s="458" t="s">
        <v>170</v>
      </c>
      <c r="B139" s="7" t="s">
        <v>451</v>
      </c>
      <c r="C139" s="270"/>
    </row>
    <row r="140" spans="1:11" ht="12" customHeight="1" thickBot="1">
      <c r="A140" s="31" t="s">
        <v>23</v>
      </c>
      <c r="B140" s="123" t="s">
        <v>539</v>
      </c>
      <c r="C140" s="308">
        <f>+C141+C142+C144+C145+C143</f>
        <v>0</v>
      </c>
      <c r="K140" s="252"/>
    </row>
    <row r="141" spans="1:3" ht="12.75">
      <c r="A141" s="449" t="s">
        <v>93</v>
      </c>
      <c r="B141" s="9" t="s">
        <v>366</v>
      </c>
      <c r="C141" s="270"/>
    </row>
    <row r="142" spans="1:3" ht="12" customHeight="1">
      <c r="A142" s="449" t="s">
        <v>94</v>
      </c>
      <c r="B142" s="9" t="s">
        <v>367</v>
      </c>
      <c r="C142" s="270"/>
    </row>
    <row r="143" spans="1:3" s="96" customFormat="1" ht="12" customHeight="1">
      <c r="A143" s="449" t="s">
        <v>283</v>
      </c>
      <c r="B143" s="9" t="s">
        <v>538</v>
      </c>
      <c r="C143" s="270"/>
    </row>
    <row r="144" spans="1:3" s="96" customFormat="1" ht="12" customHeight="1">
      <c r="A144" s="449" t="s">
        <v>284</v>
      </c>
      <c r="B144" s="9" t="s">
        <v>460</v>
      </c>
      <c r="C144" s="270"/>
    </row>
    <row r="145" spans="1:3" s="96" customFormat="1" ht="12" customHeight="1" thickBot="1">
      <c r="A145" s="458" t="s">
        <v>285</v>
      </c>
      <c r="B145" s="7" t="s">
        <v>386</v>
      </c>
      <c r="C145" s="270"/>
    </row>
    <row r="146" spans="1:3" s="96" customFormat="1" ht="12" customHeight="1" thickBot="1">
      <c r="A146" s="31" t="s">
        <v>24</v>
      </c>
      <c r="B146" s="123" t="s">
        <v>461</v>
      </c>
      <c r="C146" s="311">
        <f>+C147+C148+C149+C150+C151</f>
        <v>0</v>
      </c>
    </row>
    <row r="147" spans="1:3" s="96" customFormat="1" ht="12" customHeight="1">
      <c r="A147" s="449" t="s">
        <v>95</v>
      </c>
      <c r="B147" s="9" t="s">
        <v>456</v>
      </c>
      <c r="C147" s="270"/>
    </row>
    <row r="148" spans="1:3" s="96" customFormat="1" ht="12" customHeight="1">
      <c r="A148" s="449" t="s">
        <v>96</v>
      </c>
      <c r="B148" s="9" t="s">
        <v>463</v>
      </c>
      <c r="C148" s="270"/>
    </row>
    <row r="149" spans="1:3" s="96" customFormat="1" ht="12" customHeight="1">
      <c r="A149" s="449" t="s">
        <v>295</v>
      </c>
      <c r="B149" s="9" t="s">
        <v>458</v>
      </c>
      <c r="C149" s="270"/>
    </row>
    <row r="150" spans="1:3" ht="12.75" customHeight="1">
      <c r="A150" s="449" t="s">
        <v>296</v>
      </c>
      <c r="B150" s="9" t="s">
        <v>514</v>
      </c>
      <c r="C150" s="270"/>
    </row>
    <row r="151" spans="1:3" ht="12.75" customHeight="1" thickBot="1">
      <c r="A151" s="458" t="s">
        <v>462</v>
      </c>
      <c r="B151" s="7" t="s">
        <v>465</v>
      </c>
      <c r="C151" s="272"/>
    </row>
    <row r="152" spans="1:3" ht="12.75" customHeight="1" thickBot="1">
      <c r="A152" s="505" t="s">
        <v>25</v>
      </c>
      <c r="B152" s="123" t="s">
        <v>466</v>
      </c>
      <c r="C152" s="311"/>
    </row>
    <row r="153" spans="1:3" ht="12" customHeight="1" thickBot="1">
      <c r="A153" s="505" t="s">
        <v>26</v>
      </c>
      <c r="B153" s="123" t="s">
        <v>467</v>
      </c>
      <c r="C153" s="311"/>
    </row>
    <row r="154" spans="1:3" ht="15" customHeight="1" thickBot="1">
      <c r="A154" s="31" t="s">
        <v>27</v>
      </c>
      <c r="B154" s="123" t="s">
        <v>469</v>
      </c>
      <c r="C154" s="440">
        <f>+C129+C133+C140+C146+C152+C153</f>
        <v>0</v>
      </c>
    </row>
    <row r="155" spans="1:3" ht="13.5" thickBot="1">
      <c r="A155" s="460" t="s">
        <v>28</v>
      </c>
      <c r="B155" s="393" t="s">
        <v>468</v>
      </c>
      <c r="C155" s="440">
        <f>+C128+C154</f>
        <v>0</v>
      </c>
    </row>
    <row r="156" spans="1:3" ht="15" customHeight="1" thickBot="1">
      <c r="A156" s="400"/>
      <c r="B156" s="401"/>
      <c r="C156" s="402"/>
    </row>
    <row r="157" spans="1:3" ht="14.25" customHeight="1" thickBot="1">
      <c r="A157" s="250" t="s">
        <v>515</v>
      </c>
      <c r="B157" s="251"/>
      <c r="C157" s="121"/>
    </row>
    <row r="158" spans="1:3" ht="13.5" thickBot="1">
      <c r="A158" s="250" t="s">
        <v>199</v>
      </c>
      <c r="B158" s="251"/>
      <c r="C158" s="121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52">
      <selection activeCell="C55" sqref="C55"/>
    </sheetView>
  </sheetViews>
  <sheetFormatPr defaultColWidth="9.00390625" defaultRowHeight="12.75"/>
  <cols>
    <col min="1" max="1" width="13.875" style="248" customWidth="1"/>
    <col min="2" max="2" width="79.125" style="249" customWidth="1"/>
    <col min="3" max="3" width="25.00390625" style="249" customWidth="1"/>
    <col min="4" max="16384" width="9.375" style="249" customWidth="1"/>
  </cols>
  <sheetData>
    <row r="1" spans="1:3" s="228" customFormat="1" ht="21" customHeight="1" thickBot="1">
      <c r="A1" s="227"/>
      <c r="B1" s="229"/>
      <c r="C1" s="572" t="str">
        <f>+CONCATENATE("9.2. melléklet a ……/",LEFT(ÖSSZEFÜGGÉSEK!A5,4),". (….) önkormányzati rendelethez")</f>
        <v>9.2. melléklet a ……/2019. (….) önkormányzati rendelethez</v>
      </c>
    </row>
    <row r="2" spans="1:3" s="469" customFormat="1" ht="25.5" customHeight="1">
      <c r="A2" s="420" t="s">
        <v>197</v>
      </c>
      <c r="B2" s="363" t="s">
        <v>577</v>
      </c>
      <c r="C2" s="377" t="s">
        <v>58</v>
      </c>
    </row>
    <row r="3" spans="1:3" s="469" customFormat="1" ht="24.75" thickBot="1">
      <c r="A3" s="463" t="s">
        <v>196</v>
      </c>
      <c r="B3" s="364" t="s">
        <v>394</v>
      </c>
      <c r="C3" s="378"/>
    </row>
    <row r="4" spans="1:3" s="470" customFormat="1" ht="15.75" customHeight="1" thickBot="1">
      <c r="A4" s="231"/>
      <c r="B4" s="231"/>
      <c r="C4" s="232">
        <f>'9.1.3. sz. mell'!C4</f>
        <v>0</v>
      </c>
    </row>
    <row r="5" spans="1:3" ht="13.5" thickBot="1">
      <c r="A5" s="421" t="s">
        <v>198</v>
      </c>
      <c r="B5" s="233" t="s">
        <v>561</v>
      </c>
      <c r="C5" s="234" t="s">
        <v>54</v>
      </c>
    </row>
    <row r="6" spans="1:3" s="471" customFormat="1" ht="12.75" customHeight="1" thickBot="1">
      <c r="A6" s="198"/>
      <c r="B6" s="199" t="s">
        <v>489</v>
      </c>
      <c r="C6" s="200" t="s">
        <v>490</v>
      </c>
    </row>
    <row r="7" spans="1:3" s="471" customFormat="1" ht="15.75" customHeight="1" thickBot="1">
      <c r="A7" s="235"/>
      <c r="B7" s="236" t="s">
        <v>55</v>
      </c>
      <c r="C7" s="237"/>
    </row>
    <row r="8" spans="1:3" s="379" customFormat="1" ht="12" customHeight="1" thickBot="1">
      <c r="A8" s="198" t="s">
        <v>18</v>
      </c>
      <c r="B8" s="238" t="s">
        <v>516</v>
      </c>
      <c r="C8" s="322">
        <f>SUM(C9:C19)</f>
        <v>0</v>
      </c>
    </row>
    <row r="9" spans="1:3" s="379" customFormat="1" ht="12" customHeight="1">
      <c r="A9" s="464" t="s">
        <v>97</v>
      </c>
      <c r="B9" s="10" t="s">
        <v>272</v>
      </c>
      <c r="C9" s="368"/>
    </row>
    <row r="10" spans="1:3" s="379" customFormat="1" ht="12" customHeight="1">
      <c r="A10" s="465" t="s">
        <v>98</v>
      </c>
      <c r="B10" s="8" t="s">
        <v>273</v>
      </c>
      <c r="C10" s="320"/>
    </row>
    <row r="11" spans="1:3" s="379" customFormat="1" ht="12" customHeight="1">
      <c r="A11" s="465" t="s">
        <v>99</v>
      </c>
      <c r="B11" s="8" t="s">
        <v>274</v>
      </c>
      <c r="C11" s="320"/>
    </row>
    <row r="12" spans="1:3" s="379" customFormat="1" ht="12" customHeight="1">
      <c r="A12" s="465" t="s">
        <v>100</v>
      </c>
      <c r="B12" s="8" t="s">
        <v>275</v>
      </c>
      <c r="C12" s="320"/>
    </row>
    <row r="13" spans="1:3" s="379" customFormat="1" ht="12" customHeight="1">
      <c r="A13" s="465" t="s">
        <v>141</v>
      </c>
      <c r="B13" s="8" t="s">
        <v>276</v>
      </c>
      <c r="C13" s="320"/>
    </row>
    <row r="14" spans="1:3" s="379" customFormat="1" ht="12" customHeight="1">
      <c r="A14" s="465" t="s">
        <v>101</v>
      </c>
      <c r="B14" s="8" t="s">
        <v>395</v>
      </c>
      <c r="C14" s="320"/>
    </row>
    <row r="15" spans="1:3" s="379" customFormat="1" ht="12" customHeight="1">
      <c r="A15" s="465" t="s">
        <v>102</v>
      </c>
      <c r="B15" s="7" t="s">
        <v>396</v>
      </c>
      <c r="C15" s="320"/>
    </row>
    <row r="16" spans="1:3" s="379" customFormat="1" ht="12" customHeight="1">
      <c r="A16" s="465" t="s">
        <v>111</v>
      </c>
      <c r="B16" s="8" t="s">
        <v>279</v>
      </c>
      <c r="C16" s="369"/>
    </row>
    <row r="17" spans="1:3" s="472" customFormat="1" ht="12" customHeight="1">
      <c r="A17" s="465" t="s">
        <v>112</v>
      </c>
      <c r="B17" s="8" t="s">
        <v>280</v>
      </c>
      <c r="C17" s="320"/>
    </row>
    <row r="18" spans="1:3" s="472" customFormat="1" ht="12" customHeight="1">
      <c r="A18" s="465" t="s">
        <v>113</v>
      </c>
      <c r="B18" s="8" t="s">
        <v>432</v>
      </c>
      <c r="C18" s="321"/>
    </row>
    <row r="19" spans="1:3" s="472" customFormat="1" ht="12" customHeight="1" thickBot="1">
      <c r="A19" s="465" t="s">
        <v>114</v>
      </c>
      <c r="B19" s="7" t="s">
        <v>281</v>
      </c>
      <c r="C19" s="321"/>
    </row>
    <row r="20" spans="1:3" s="379" customFormat="1" ht="12" customHeight="1" thickBot="1">
      <c r="A20" s="198" t="s">
        <v>19</v>
      </c>
      <c r="B20" s="238" t="s">
        <v>397</v>
      </c>
      <c r="C20" s="322">
        <f>SUM(C21:C23)</f>
        <v>0</v>
      </c>
    </row>
    <row r="21" spans="1:3" s="472" customFormat="1" ht="12" customHeight="1">
      <c r="A21" s="465" t="s">
        <v>103</v>
      </c>
      <c r="B21" s="9" t="s">
        <v>253</v>
      </c>
      <c r="C21" s="320"/>
    </row>
    <row r="22" spans="1:3" s="472" customFormat="1" ht="12" customHeight="1">
      <c r="A22" s="465" t="s">
        <v>104</v>
      </c>
      <c r="B22" s="8" t="s">
        <v>398</v>
      </c>
      <c r="C22" s="320"/>
    </row>
    <row r="23" spans="1:3" s="472" customFormat="1" ht="12" customHeight="1">
      <c r="A23" s="465" t="s">
        <v>105</v>
      </c>
      <c r="B23" s="8" t="s">
        <v>399</v>
      </c>
      <c r="C23" s="320"/>
    </row>
    <row r="24" spans="1:3" s="472" customFormat="1" ht="12" customHeight="1" thickBot="1">
      <c r="A24" s="465" t="s">
        <v>106</v>
      </c>
      <c r="B24" s="8" t="s">
        <v>517</v>
      </c>
      <c r="C24" s="320"/>
    </row>
    <row r="25" spans="1:3" s="472" customFormat="1" ht="12" customHeight="1" thickBot="1">
      <c r="A25" s="206" t="s">
        <v>20</v>
      </c>
      <c r="B25" s="123" t="s">
        <v>167</v>
      </c>
      <c r="C25" s="349"/>
    </row>
    <row r="26" spans="1:3" s="472" customFormat="1" ht="12" customHeight="1" thickBot="1">
      <c r="A26" s="206" t="s">
        <v>21</v>
      </c>
      <c r="B26" s="123" t="s">
        <v>518</v>
      </c>
      <c r="C26" s="322">
        <f>+C27+C28+C29</f>
        <v>0</v>
      </c>
    </row>
    <row r="27" spans="1:3" s="472" customFormat="1" ht="12" customHeight="1">
      <c r="A27" s="466" t="s">
        <v>263</v>
      </c>
      <c r="B27" s="467" t="s">
        <v>258</v>
      </c>
      <c r="C27" s="78"/>
    </row>
    <row r="28" spans="1:3" s="472" customFormat="1" ht="12" customHeight="1">
      <c r="A28" s="466" t="s">
        <v>264</v>
      </c>
      <c r="B28" s="467" t="s">
        <v>398</v>
      </c>
      <c r="C28" s="320"/>
    </row>
    <row r="29" spans="1:3" s="472" customFormat="1" ht="12" customHeight="1">
      <c r="A29" s="466" t="s">
        <v>265</v>
      </c>
      <c r="B29" s="468" t="s">
        <v>401</v>
      </c>
      <c r="C29" s="320"/>
    </row>
    <row r="30" spans="1:3" s="472" customFormat="1" ht="12" customHeight="1" thickBot="1">
      <c r="A30" s="465" t="s">
        <v>266</v>
      </c>
      <c r="B30" s="140" t="s">
        <v>519</v>
      </c>
      <c r="C30" s="82"/>
    </row>
    <row r="31" spans="1:3" s="472" customFormat="1" ht="12" customHeight="1" thickBot="1">
      <c r="A31" s="206" t="s">
        <v>22</v>
      </c>
      <c r="B31" s="123" t="s">
        <v>402</v>
      </c>
      <c r="C31" s="322">
        <f>+C32+C33+C34</f>
        <v>0</v>
      </c>
    </row>
    <row r="32" spans="1:3" s="472" customFormat="1" ht="12" customHeight="1">
      <c r="A32" s="466" t="s">
        <v>90</v>
      </c>
      <c r="B32" s="467" t="s">
        <v>286</v>
      </c>
      <c r="C32" s="78"/>
    </row>
    <row r="33" spans="1:3" s="472" customFormat="1" ht="12" customHeight="1">
      <c r="A33" s="466" t="s">
        <v>91</v>
      </c>
      <c r="B33" s="468" t="s">
        <v>287</v>
      </c>
      <c r="C33" s="323"/>
    </row>
    <row r="34" spans="1:3" s="472" customFormat="1" ht="12" customHeight="1" thickBot="1">
      <c r="A34" s="465" t="s">
        <v>92</v>
      </c>
      <c r="B34" s="140" t="s">
        <v>288</v>
      </c>
      <c r="C34" s="82"/>
    </row>
    <row r="35" spans="1:3" s="379" customFormat="1" ht="12" customHeight="1" thickBot="1">
      <c r="A35" s="206" t="s">
        <v>23</v>
      </c>
      <c r="B35" s="123" t="s">
        <v>371</v>
      </c>
      <c r="C35" s="349"/>
    </row>
    <row r="36" spans="1:3" s="379" customFormat="1" ht="12" customHeight="1" thickBot="1">
      <c r="A36" s="206" t="s">
        <v>24</v>
      </c>
      <c r="B36" s="123" t="s">
        <v>403</v>
      </c>
      <c r="C36" s="370"/>
    </row>
    <row r="37" spans="1:3" s="379" customFormat="1" ht="12" customHeight="1" thickBot="1">
      <c r="A37" s="198" t="s">
        <v>25</v>
      </c>
      <c r="B37" s="123" t="s">
        <v>404</v>
      </c>
      <c r="C37" s="371">
        <f>+C8+C20+C25+C26+C31+C35+C36</f>
        <v>0</v>
      </c>
    </row>
    <row r="38" spans="1:3" s="379" customFormat="1" ht="12" customHeight="1" thickBot="1">
      <c r="A38" s="239" t="s">
        <v>26</v>
      </c>
      <c r="B38" s="123" t="s">
        <v>405</v>
      </c>
      <c r="C38" s="371">
        <f>+C39+C40+C41</f>
        <v>1806538</v>
      </c>
    </row>
    <row r="39" spans="1:3" s="379" customFormat="1" ht="12" customHeight="1">
      <c r="A39" s="466" t="s">
        <v>406</v>
      </c>
      <c r="B39" s="467" t="s">
        <v>231</v>
      </c>
      <c r="C39" s="78">
        <v>1806538</v>
      </c>
    </row>
    <row r="40" spans="1:3" s="379" customFormat="1" ht="12" customHeight="1">
      <c r="A40" s="466" t="s">
        <v>407</v>
      </c>
      <c r="B40" s="468" t="s">
        <v>2</v>
      </c>
      <c r="C40" s="323"/>
    </row>
    <row r="41" spans="1:3" s="472" customFormat="1" ht="12" customHeight="1" thickBot="1">
      <c r="A41" s="465" t="s">
        <v>408</v>
      </c>
      <c r="B41" s="140" t="s">
        <v>409</v>
      </c>
      <c r="C41" s="82"/>
    </row>
    <row r="42" spans="1:3" s="472" customFormat="1" ht="15" customHeight="1" thickBot="1">
      <c r="A42" s="239" t="s">
        <v>27</v>
      </c>
      <c r="B42" s="240" t="s">
        <v>410</v>
      </c>
      <c r="C42" s="374">
        <f>+C37+C38</f>
        <v>1806538</v>
      </c>
    </row>
    <row r="43" spans="1:3" s="472" customFormat="1" ht="15" customHeight="1">
      <c r="A43" s="241"/>
      <c r="B43" s="242"/>
      <c r="C43" s="372"/>
    </row>
    <row r="44" spans="1:3" ht="13.5" thickBot="1">
      <c r="A44" s="243"/>
      <c r="B44" s="244"/>
      <c r="C44" s="373"/>
    </row>
    <row r="45" spans="1:3" s="471" customFormat="1" ht="16.5" customHeight="1" thickBot="1">
      <c r="A45" s="245"/>
      <c r="B45" s="246" t="s">
        <v>56</v>
      </c>
      <c r="C45" s="374"/>
    </row>
    <row r="46" spans="1:3" s="473" customFormat="1" ht="12" customHeight="1" thickBot="1">
      <c r="A46" s="206" t="s">
        <v>18</v>
      </c>
      <c r="B46" s="123" t="s">
        <v>411</v>
      </c>
      <c r="C46" s="322">
        <f>SUM(C47:C51)</f>
        <v>43234655</v>
      </c>
    </row>
    <row r="47" spans="1:3" ht="12" customHeight="1">
      <c r="A47" s="465" t="s">
        <v>97</v>
      </c>
      <c r="B47" s="9" t="s">
        <v>48</v>
      </c>
      <c r="C47" s="78">
        <v>32369480</v>
      </c>
    </row>
    <row r="48" spans="1:3" ht="12" customHeight="1">
      <c r="A48" s="465" t="s">
        <v>98</v>
      </c>
      <c r="B48" s="8" t="s">
        <v>176</v>
      </c>
      <c r="C48" s="81">
        <v>6445155</v>
      </c>
    </row>
    <row r="49" spans="1:3" ht="12" customHeight="1">
      <c r="A49" s="465" t="s">
        <v>99</v>
      </c>
      <c r="B49" s="8" t="s">
        <v>133</v>
      </c>
      <c r="C49" s="81">
        <v>4420020</v>
      </c>
    </row>
    <row r="50" spans="1:3" ht="12" customHeight="1">
      <c r="A50" s="465" t="s">
        <v>100</v>
      </c>
      <c r="B50" s="8" t="s">
        <v>177</v>
      </c>
      <c r="C50" s="81"/>
    </row>
    <row r="51" spans="1:3" ht="12" customHeight="1" thickBot="1">
      <c r="A51" s="465" t="s">
        <v>141</v>
      </c>
      <c r="B51" s="8" t="s">
        <v>178</v>
      </c>
      <c r="C51" s="81"/>
    </row>
    <row r="52" spans="1:3" ht="12" customHeight="1" thickBot="1">
      <c r="A52" s="206" t="s">
        <v>19</v>
      </c>
      <c r="B52" s="123" t="s">
        <v>412</v>
      </c>
      <c r="C52" s="322">
        <f>SUM(C53:C55)</f>
        <v>1116061</v>
      </c>
    </row>
    <row r="53" spans="1:3" s="473" customFormat="1" ht="12" customHeight="1">
      <c r="A53" s="465" t="s">
        <v>103</v>
      </c>
      <c r="B53" s="9" t="s">
        <v>224</v>
      </c>
      <c r="C53" s="78">
        <v>1116061</v>
      </c>
    </row>
    <row r="54" spans="1:3" ht="12" customHeight="1">
      <c r="A54" s="465" t="s">
        <v>104</v>
      </c>
      <c r="B54" s="8" t="s">
        <v>180</v>
      </c>
      <c r="C54" s="81"/>
    </row>
    <row r="55" spans="1:3" ht="12" customHeight="1">
      <c r="A55" s="465" t="s">
        <v>105</v>
      </c>
      <c r="B55" s="8" t="s">
        <v>57</v>
      </c>
      <c r="C55" s="81"/>
    </row>
    <row r="56" spans="1:3" ht="12" customHeight="1" thickBot="1">
      <c r="A56" s="465" t="s">
        <v>106</v>
      </c>
      <c r="B56" s="8" t="s">
        <v>520</v>
      </c>
      <c r="C56" s="81"/>
    </row>
    <row r="57" spans="1:3" ht="12" customHeight="1" thickBot="1">
      <c r="A57" s="206" t="s">
        <v>20</v>
      </c>
      <c r="B57" s="123" t="s">
        <v>13</v>
      </c>
      <c r="C57" s="349"/>
    </row>
    <row r="58" spans="1:3" ht="15" customHeight="1" thickBot="1">
      <c r="A58" s="206" t="s">
        <v>21</v>
      </c>
      <c r="B58" s="247" t="s">
        <v>527</v>
      </c>
      <c r="C58" s="375">
        <f>+C46+C52+C57</f>
        <v>44350716</v>
      </c>
    </row>
    <row r="59" ht="13.5" thickBot="1">
      <c r="C59" s="376"/>
    </row>
    <row r="60" spans="1:3" ht="15" customHeight="1" thickBot="1">
      <c r="A60" s="250" t="s">
        <v>515</v>
      </c>
      <c r="B60" s="251"/>
      <c r="C60" s="121">
        <v>9</v>
      </c>
    </row>
    <row r="61" spans="1:3" ht="14.25" customHeight="1" thickBot="1">
      <c r="A61" s="250" t="s">
        <v>199</v>
      </c>
      <c r="B61" s="251"/>
      <c r="C61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59"/>
  <sheetViews>
    <sheetView view="pageBreakPreview" zoomScaleNormal="130" zoomScaleSheetLayoutView="100" workbookViewId="0" topLeftCell="A1">
      <selection activeCell="C39" sqref="C39"/>
    </sheetView>
  </sheetViews>
  <sheetFormatPr defaultColWidth="9.00390625" defaultRowHeight="12.75"/>
  <cols>
    <col min="1" max="1" width="9.50390625" style="394" customWidth="1"/>
    <col min="2" max="2" width="91.625" style="394" customWidth="1"/>
    <col min="3" max="3" width="21.625" style="395" customWidth="1"/>
    <col min="4" max="4" width="9.00390625" style="427" customWidth="1"/>
    <col min="5" max="16384" width="9.375" style="427" customWidth="1"/>
  </cols>
  <sheetData>
    <row r="1" spans="1:3" ht="15.75" customHeight="1">
      <c r="A1" s="589" t="s">
        <v>15</v>
      </c>
      <c r="B1" s="589"/>
      <c r="C1" s="589"/>
    </row>
    <row r="2" spans="1:3" ht="15.75" customHeight="1" thickBot="1">
      <c r="A2" s="590" t="s">
        <v>145</v>
      </c>
      <c r="B2" s="590"/>
      <c r="C2" s="312" t="s">
        <v>562</v>
      </c>
    </row>
    <row r="3" spans="1:3" ht="37.5" customHeight="1" thickBot="1">
      <c r="A3" s="23" t="s">
        <v>68</v>
      </c>
      <c r="B3" s="24" t="s">
        <v>17</v>
      </c>
      <c r="C3" s="39" t="s">
        <v>610</v>
      </c>
    </row>
    <row r="4" spans="1:3" s="428" customFormat="1" ht="12" customHeight="1" thickBot="1">
      <c r="A4" s="422"/>
      <c r="B4" s="423" t="s">
        <v>489</v>
      </c>
      <c r="C4" s="424" t="s">
        <v>490</v>
      </c>
    </row>
    <row r="5" spans="1:3" s="429" customFormat="1" ht="12" customHeight="1" thickBot="1">
      <c r="A5" s="20" t="s">
        <v>18</v>
      </c>
      <c r="B5" s="21" t="s">
        <v>247</v>
      </c>
      <c r="C5" s="302">
        <f>+C6+C7+C8+C9+C10+C11</f>
        <v>114843006</v>
      </c>
    </row>
    <row r="6" spans="1:3" s="429" customFormat="1" ht="12" customHeight="1">
      <c r="A6" s="15" t="s">
        <v>97</v>
      </c>
      <c r="B6" s="430" t="s">
        <v>248</v>
      </c>
      <c r="C6" s="305">
        <v>40818439</v>
      </c>
    </row>
    <row r="7" spans="1:3" s="429" customFormat="1" ht="12" customHeight="1">
      <c r="A7" s="14" t="s">
        <v>98</v>
      </c>
      <c r="B7" s="431" t="s">
        <v>249</v>
      </c>
      <c r="C7" s="304">
        <v>36859717</v>
      </c>
    </row>
    <row r="8" spans="1:3" s="429" customFormat="1" ht="12" customHeight="1">
      <c r="A8" s="14" t="s">
        <v>99</v>
      </c>
      <c r="B8" s="431" t="s">
        <v>548</v>
      </c>
      <c r="C8" s="304">
        <v>35364850</v>
      </c>
    </row>
    <row r="9" spans="1:3" s="429" customFormat="1" ht="12" customHeight="1">
      <c r="A9" s="14" t="s">
        <v>100</v>
      </c>
      <c r="B9" s="431" t="s">
        <v>251</v>
      </c>
      <c r="C9" s="304">
        <v>1800000</v>
      </c>
    </row>
    <row r="10" spans="1:3" s="429" customFormat="1" ht="12" customHeight="1">
      <c r="A10" s="14" t="s">
        <v>141</v>
      </c>
      <c r="B10" s="298" t="s">
        <v>428</v>
      </c>
      <c r="C10" s="304"/>
    </row>
    <row r="11" spans="1:3" s="429" customFormat="1" ht="12" customHeight="1" thickBot="1">
      <c r="A11" s="16" t="s">
        <v>101</v>
      </c>
      <c r="B11" s="299" t="s">
        <v>429</v>
      </c>
      <c r="C11" s="304"/>
    </row>
    <row r="12" spans="1:3" s="429" customFormat="1" ht="12" customHeight="1" thickBot="1">
      <c r="A12" s="20" t="s">
        <v>19</v>
      </c>
      <c r="B12" s="297" t="s">
        <v>252</v>
      </c>
      <c r="C12" s="302">
        <f>+C13+C14+C15+C16+C17</f>
        <v>17284914</v>
      </c>
    </row>
    <row r="13" spans="1:3" s="429" customFormat="1" ht="12" customHeight="1">
      <c r="A13" s="15" t="s">
        <v>103</v>
      </c>
      <c r="B13" s="430" t="s">
        <v>253</v>
      </c>
      <c r="C13" s="305"/>
    </row>
    <row r="14" spans="1:3" s="429" customFormat="1" ht="12" customHeight="1">
      <c r="A14" s="14" t="s">
        <v>104</v>
      </c>
      <c r="B14" s="431" t="s">
        <v>254</v>
      </c>
      <c r="C14" s="304"/>
    </row>
    <row r="15" spans="1:3" s="429" customFormat="1" ht="12" customHeight="1">
      <c r="A15" s="14" t="s">
        <v>105</v>
      </c>
      <c r="B15" s="431" t="s">
        <v>418</v>
      </c>
      <c r="C15" s="304"/>
    </row>
    <row r="16" spans="1:3" s="429" customFormat="1" ht="12" customHeight="1">
      <c r="A16" s="14" t="s">
        <v>106</v>
      </c>
      <c r="B16" s="431" t="s">
        <v>419</v>
      </c>
      <c r="C16" s="304"/>
    </row>
    <row r="17" spans="1:3" s="429" customFormat="1" ht="12" customHeight="1">
      <c r="A17" s="14" t="s">
        <v>107</v>
      </c>
      <c r="B17" s="431" t="s">
        <v>572</v>
      </c>
      <c r="C17" s="304">
        <v>17284914</v>
      </c>
    </row>
    <row r="18" spans="1:3" s="429" customFormat="1" ht="12" customHeight="1" thickBot="1">
      <c r="A18" s="16" t="s">
        <v>115</v>
      </c>
      <c r="B18" s="299" t="s">
        <v>256</v>
      </c>
      <c r="C18" s="306"/>
    </row>
    <row r="19" spans="1:3" s="429" customFormat="1" ht="12" customHeight="1" thickBot="1">
      <c r="A19" s="20" t="s">
        <v>20</v>
      </c>
      <c r="B19" s="21" t="s">
        <v>257</v>
      </c>
      <c r="C19" s="302">
        <f>+C20+C21+C22+C23+C24</f>
        <v>145309282</v>
      </c>
    </row>
    <row r="20" spans="1:3" s="429" customFormat="1" ht="12" customHeight="1">
      <c r="A20" s="15" t="s">
        <v>86</v>
      </c>
      <c r="B20" s="430" t="s">
        <v>258</v>
      </c>
      <c r="C20" s="305">
        <v>145309282</v>
      </c>
    </row>
    <row r="21" spans="1:3" s="429" customFormat="1" ht="12" customHeight="1">
      <c r="A21" s="14" t="s">
        <v>87</v>
      </c>
      <c r="B21" s="431" t="s">
        <v>259</v>
      </c>
      <c r="C21" s="304"/>
    </row>
    <row r="22" spans="1:3" s="429" customFormat="1" ht="12" customHeight="1">
      <c r="A22" s="14" t="s">
        <v>88</v>
      </c>
      <c r="B22" s="431" t="s">
        <v>420</v>
      </c>
      <c r="C22" s="304"/>
    </row>
    <row r="23" spans="1:3" s="429" customFormat="1" ht="12" customHeight="1">
      <c r="A23" s="14" t="s">
        <v>89</v>
      </c>
      <c r="B23" s="431" t="s">
        <v>421</v>
      </c>
      <c r="C23" s="304"/>
    </row>
    <row r="24" spans="1:3" s="429" customFormat="1" ht="12" customHeight="1">
      <c r="A24" s="14" t="s">
        <v>164</v>
      </c>
      <c r="B24" s="431" t="s">
        <v>260</v>
      </c>
      <c r="C24" s="304"/>
    </row>
    <row r="25" spans="1:3" s="577" customFormat="1" ht="12" customHeight="1" thickBot="1">
      <c r="A25" s="574" t="s">
        <v>165</v>
      </c>
      <c r="B25" s="575" t="s">
        <v>567</v>
      </c>
      <c r="C25" s="576"/>
    </row>
    <row r="26" spans="1:3" s="429" customFormat="1" ht="12" customHeight="1" thickBot="1">
      <c r="A26" s="20" t="s">
        <v>166</v>
      </c>
      <c r="B26" s="21" t="s">
        <v>549</v>
      </c>
      <c r="C26" s="308">
        <f>SUM(C27:C33)</f>
        <v>197329000</v>
      </c>
    </row>
    <row r="27" spans="1:3" s="429" customFormat="1" ht="12" customHeight="1">
      <c r="A27" s="15" t="s">
        <v>263</v>
      </c>
      <c r="B27" s="430" t="s">
        <v>612</v>
      </c>
      <c r="C27" s="305">
        <v>138679000</v>
      </c>
    </row>
    <row r="28" spans="1:3" s="429" customFormat="1" ht="12" customHeight="1">
      <c r="A28" s="14" t="s">
        <v>264</v>
      </c>
      <c r="B28" s="431" t="s">
        <v>554</v>
      </c>
      <c r="C28" s="304">
        <v>19000000</v>
      </c>
    </row>
    <row r="29" spans="1:3" s="429" customFormat="1" ht="12" customHeight="1">
      <c r="A29" s="14" t="s">
        <v>265</v>
      </c>
      <c r="B29" s="431" t="s">
        <v>555</v>
      </c>
      <c r="C29" s="304">
        <v>35000000</v>
      </c>
    </row>
    <row r="30" spans="1:3" s="429" customFormat="1" ht="12" customHeight="1">
      <c r="A30" s="14" t="s">
        <v>266</v>
      </c>
      <c r="B30" s="431" t="s">
        <v>556</v>
      </c>
      <c r="C30" s="304"/>
    </row>
    <row r="31" spans="1:3" s="429" customFormat="1" ht="12" customHeight="1">
      <c r="A31" s="14" t="s">
        <v>550</v>
      </c>
      <c r="B31" s="431" t="s">
        <v>267</v>
      </c>
      <c r="C31" s="304">
        <v>4000000</v>
      </c>
    </row>
    <row r="32" spans="1:3" s="429" customFormat="1" ht="12" customHeight="1">
      <c r="A32" s="14" t="s">
        <v>551</v>
      </c>
      <c r="B32" s="431" t="s">
        <v>268</v>
      </c>
      <c r="C32" s="304"/>
    </row>
    <row r="33" spans="1:3" s="429" customFormat="1" ht="12" customHeight="1" thickBot="1">
      <c r="A33" s="16" t="s">
        <v>552</v>
      </c>
      <c r="B33" s="530" t="s">
        <v>269</v>
      </c>
      <c r="C33" s="306">
        <v>650000</v>
      </c>
    </row>
    <row r="34" spans="1:3" s="429" customFormat="1" ht="12" customHeight="1" thickBot="1">
      <c r="A34" s="20" t="s">
        <v>22</v>
      </c>
      <c r="B34" s="21" t="s">
        <v>430</v>
      </c>
      <c r="C34" s="302">
        <f>SUM(C35:C45)</f>
        <v>54566909</v>
      </c>
    </row>
    <row r="35" spans="1:3" s="429" customFormat="1" ht="12" customHeight="1">
      <c r="A35" s="15" t="s">
        <v>90</v>
      </c>
      <c r="B35" s="430" t="s">
        <v>272</v>
      </c>
      <c r="C35" s="305"/>
    </row>
    <row r="36" spans="1:3" s="429" customFormat="1" ht="12" customHeight="1">
      <c r="A36" s="14" t="s">
        <v>91</v>
      </c>
      <c r="B36" s="431" t="s">
        <v>273</v>
      </c>
      <c r="C36" s="304">
        <v>23672911</v>
      </c>
    </row>
    <row r="37" spans="1:3" s="429" customFormat="1" ht="12" customHeight="1">
      <c r="A37" s="14" t="s">
        <v>92</v>
      </c>
      <c r="B37" s="431" t="s">
        <v>274</v>
      </c>
      <c r="C37" s="304">
        <v>6302684</v>
      </c>
    </row>
    <row r="38" spans="1:3" s="429" customFormat="1" ht="12" customHeight="1">
      <c r="A38" s="14" t="s">
        <v>168</v>
      </c>
      <c r="B38" s="431" t="s">
        <v>275</v>
      </c>
      <c r="C38" s="304">
        <v>1656921</v>
      </c>
    </row>
    <row r="39" spans="1:3" s="429" customFormat="1" ht="12" customHeight="1">
      <c r="A39" s="14" t="s">
        <v>169</v>
      </c>
      <c r="B39" s="431" t="s">
        <v>276</v>
      </c>
      <c r="C39" s="304">
        <v>10945800</v>
      </c>
    </row>
    <row r="40" spans="1:3" s="429" customFormat="1" ht="12" customHeight="1">
      <c r="A40" s="14" t="s">
        <v>170</v>
      </c>
      <c r="B40" s="431" t="s">
        <v>277</v>
      </c>
      <c r="C40" s="304">
        <v>11938593</v>
      </c>
    </row>
    <row r="41" spans="1:3" s="429" customFormat="1" ht="12" customHeight="1">
      <c r="A41" s="14" t="s">
        <v>171</v>
      </c>
      <c r="B41" s="431" t="s">
        <v>278</v>
      </c>
      <c r="C41" s="304"/>
    </row>
    <row r="42" spans="1:3" s="429" customFormat="1" ht="12" customHeight="1">
      <c r="A42" s="14" t="s">
        <v>172</v>
      </c>
      <c r="B42" s="431" t="s">
        <v>557</v>
      </c>
      <c r="C42" s="304">
        <v>50000</v>
      </c>
    </row>
    <row r="43" spans="1:3" s="429" customFormat="1" ht="12" customHeight="1">
      <c r="A43" s="14" t="s">
        <v>270</v>
      </c>
      <c r="B43" s="431" t="s">
        <v>280</v>
      </c>
      <c r="C43" s="307"/>
    </row>
    <row r="44" spans="1:3" s="429" customFormat="1" ht="12" customHeight="1">
      <c r="A44" s="16" t="s">
        <v>271</v>
      </c>
      <c r="B44" s="432" t="s">
        <v>432</v>
      </c>
      <c r="C44" s="416"/>
    </row>
    <row r="45" spans="1:3" s="429" customFormat="1" ht="12" customHeight="1" thickBot="1">
      <c r="A45" s="16" t="s">
        <v>431</v>
      </c>
      <c r="B45" s="299" t="s">
        <v>281</v>
      </c>
      <c r="C45" s="416"/>
    </row>
    <row r="46" spans="1:3" s="429" customFormat="1" ht="12" customHeight="1" thickBot="1">
      <c r="A46" s="20" t="s">
        <v>23</v>
      </c>
      <c r="B46" s="21" t="s">
        <v>282</v>
      </c>
      <c r="C46" s="302">
        <f>SUM(C47:C51)</f>
        <v>11907010</v>
      </c>
    </row>
    <row r="47" spans="1:3" s="429" customFormat="1" ht="12" customHeight="1">
      <c r="A47" s="15" t="s">
        <v>93</v>
      </c>
      <c r="B47" s="430" t="s">
        <v>286</v>
      </c>
      <c r="C47" s="474"/>
    </row>
    <row r="48" spans="1:3" s="429" customFormat="1" ht="12" customHeight="1">
      <c r="A48" s="14" t="s">
        <v>94</v>
      </c>
      <c r="B48" s="431" t="s">
        <v>287</v>
      </c>
      <c r="C48" s="307">
        <v>11907010</v>
      </c>
    </row>
    <row r="49" spans="1:3" s="429" customFormat="1" ht="12" customHeight="1">
      <c r="A49" s="14" t="s">
        <v>283</v>
      </c>
      <c r="B49" s="431" t="s">
        <v>288</v>
      </c>
      <c r="C49" s="307"/>
    </row>
    <row r="50" spans="1:3" s="429" customFormat="1" ht="12" customHeight="1">
      <c r="A50" s="14" t="s">
        <v>284</v>
      </c>
      <c r="B50" s="431" t="s">
        <v>289</v>
      </c>
      <c r="C50" s="307"/>
    </row>
    <row r="51" spans="1:3" s="429" customFormat="1" ht="12" customHeight="1" thickBot="1">
      <c r="A51" s="16" t="s">
        <v>285</v>
      </c>
      <c r="B51" s="299" t="s">
        <v>290</v>
      </c>
      <c r="C51" s="416"/>
    </row>
    <row r="52" spans="1:3" s="429" customFormat="1" ht="12" customHeight="1" thickBot="1">
      <c r="A52" s="20" t="s">
        <v>173</v>
      </c>
      <c r="B52" s="21" t="s">
        <v>291</v>
      </c>
      <c r="C52" s="302">
        <f>SUM(C53:C55)</f>
        <v>0</v>
      </c>
    </row>
    <row r="53" spans="1:3" s="429" customFormat="1" ht="12" customHeight="1">
      <c r="A53" s="15" t="s">
        <v>95</v>
      </c>
      <c r="B53" s="430" t="s">
        <v>292</v>
      </c>
      <c r="C53" s="305"/>
    </row>
    <row r="54" spans="1:3" s="429" customFormat="1" ht="12" customHeight="1">
      <c r="A54" s="14" t="s">
        <v>96</v>
      </c>
      <c r="B54" s="431" t="s">
        <v>422</v>
      </c>
      <c r="C54" s="304"/>
    </row>
    <row r="55" spans="1:3" s="429" customFormat="1" ht="12" customHeight="1">
      <c r="A55" s="14" t="s">
        <v>295</v>
      </c>
      <c r="B55" s="431" t="s">
        <v>293</v>
      </c>
      <c r="C55" s="304"/>
    </row>
    <row r="56" spans="1:3" s="429" customFormat="1" ht="12" customHeight="1" thickBot="1">
      <c r="A56" s="16" t="s">
        <v>296</v>
      </c>
      <c r="B56" s="299" t="s">
        <v>294</v>
      </c>
      <c r="C56" s="306"/>
    </row>
    <row r="57" spans="1:3" s="429" customFormat="1" ht="12" customHeight="1" thickBot="1">
      <c r="A57" s="20" t="s">
        <v>25</v>
      </c>
      <c r="B57" s="297" t="s">
        <v>297</v>
      </c>
      <c r="C57" s="302">
        <f>SUM(C58:C60)</f>
        <v>982365</v>
      </c>
    </row>
    <row r="58" spans="1:3" s="429" customFormat="1" ht="12" customHeight="1">
      <c r="A58" s="15" t="s">
        <v>174</v>
      </c>
      <c r="B58" s="430" t="s">
        <v>299</v>
      </c>
      <c r="C58" s="307"/>
    </row>
    <row r="59" spans="1:3" s="429" customFormat="1" ht="12" customHeight="1">
      <c r="A59" s="14" t="s">
        <v>175</v>
      </c>
      <c r="B59" s="431" t="s">
        <v>423</v>
      </c>
      <c r="C59" s="307">
        <v>982365</v>
      </c>
    </row>
    <row r="60" spans="1:3" s="429" customFormat="1" ht="12" customHeight="1">
      <c r="A60" s="14" t="s">
        <v>225</v>
      </c>
      <c r="B60" s="431" t="s">
        <v>300</v>
      </c>
      <c r="C60" s="307"/>
    </row>
    <row r="61" spans="1:3" s="429" customFormat="1" ht="12" customHeight="1" thickBot="1">
      <c r="A61" s="16" t="s">
        <v>298</v>
      </c>
      <c r="B61" s="299" t="s">
        <v>301</v>
      </c>
      <c r="C61" s="307"/>
    </row>
    <row r="62" spans="1:3" s="429" customFormat="1" ht="12" customHeight="1" thickBot="1">
      <c r="A62" s="502" t="s">
        <v>472</v>
      </c>
      <c r="B62" s="21" t="s">
        <v>302</v>
      </c>
      <c r="C62" s="308">
        <f>+C5+C12+C19+C26+C34+C46+C52+C57</f>
        <v>542222486</v>
      </c>
    </row>
    <row r="63" spans="1:3" s="429" customFormat="1" ht="12" customHeight="1" thickBot="1">
      <c r="A63" s="477" t="s">
        <v>303</v>
      </c>
      <c r="B63" s="297" t="s">
        <v>304</v>
      </c>
      <c r="C63" s="302">
        <f>SUM(C64:C66)</f>
        <v>0</v>
      </c>
    </row>
    <row r="64" spans="1:3" s="429" customFormat="1" ht="12" customHeight="1">
      <c r="A64" s="15" t="s">
        <v>332</v>
      </c>
      <c r="B64" s="430" t="s">
        <v>305</v>
      </c>
      <c r="C64" s="307"/>
    </row>
    <row r="65" spans="1:3" s="429" customFormat="1" ht="12" customHeight="1">
      <c r="A65" s="14" t="s">
        <v>341</v>
      </c>
      <c r="B65" s="431" t="s">
        <v>306</v>
      </c>
      <c r="C65" s="307"/>
    </row>
    <row r="66" spans="1:3" s="429" customFormat="1" ht="12" customHeight="1" thickBot="1">
      <c r="A66" s="16" t="s">
        <v>342</v>
      </c>
      <c r="B66" s="496" t="s">
        <v>568</v>
      </c>
      <c r="C66" s="307"/>
    </row>
    <row r="67" spans="1:3" s="429" customFormat="1" ht="12" customHeight="1" thickBot="1">
      <c r="A67" s="477" t="s">
        <v>308</v>
      </c>
      <c r="B67" s="297" t="s">
        <v>309</v>
      </c>
      <c r="C67" s="302">
        <f>SUM(C68:C71)</f>
        <v>0</v>
      </c>
    </row>
    <row r="68" spans="1:3" s="429" customFormat="1" ht="12" customHeight="1">
      <c r="A68" s="15" t="s">
        <v>142</v>
      </c>
      <c r="B68" s="430" t="s">
        <v>310</v>
      </c>
      <c r="C68" s="307"/>
    </row>
    <row r="69" spans="1:3" s="429" customFormat="1" ht="12" customHeight="1">
      <c r="A69" s="14" t="s">
        <v>143</v>
      </c>
      <c r="B69" s="431" t="s">
        <v>569</v>
      </c>
      <c r="C69" s="307"/>
    </row>
    <row r="70" spans="1:3" s="429" customFormat="1" ht="12" customHeight="1">
      <c r="A70" s="14" t="s">
        <v>333</v>
      </c>
      <c r="B70" s="431" t="s">
        <v>311</v>
      </c>
      <c r="C70" s="307"/>
    </row>
    <row r="71" spans="1:3" s="429" customFormat="1" ht="12" customHeight="1" thickBot="1">
      <c r="A71" s="16" t="s">
        <v>334</v>
      </c>
      <c r="B71" s="299" t="s">
        <v>570</v>
      </c>
      <c r="C71" s="307"/>
    </row>
    <row r="72" spans="1:3" s="429" customFormat="1" ht="12" customHeight="1" thickBot="1">
      <c r="A72" s="477" t="s">
        <v>312</v>
      </c>
      <c r="B72" s="297" t="s">
        <v>313</v>
      </c>
      <c r="C72" s="302">
        <f>SUM(C73:C74)</f>
        <v>126176907</v>
      </c>
    </row>
    <row r="73" spans="1:3" s="429" customFormat="1" ht="12" customHeight="1">
      <c r="A73" s="15" t="s">
        <v>335</v>
      </c>
      <c r="B73" s="430" t="s">
        <v>314</v>
      </c>
      <c r="C73" s="307">
        <v>126176907</v>
      </c>
    </row>
    <row r="74" spans="1:3" s="429" customFormat="1" ht="12" customHeight="1" thickBot="1">
      <c r="A74" s="16" t="s">
        <v>336</v>
      </c>
      <c r="B74" s="299" t="s">
        <v>315</v>
      </c>
      <c r="C74" s="307"/>
    </row>
    <row r="75" spans="1:3" s="429" customFormat="1" ht="12" customHeight="1" thickBot="1">
      <c r="A75" s="477" t="s">
        <v>316</v>
      </c>
      <c r="B75" s="297" t="s">
        <v>317</v>
      </c>
      <c r="C75" s="302">
        <f>SUM(C76:C78)</f>
        <v>0</v>
      </c>
    </row>
    <row r="76" spans="1:3" s="429" customFormat="1" ht="12" customHeight="1">
      <c r="A76" s="15" t="s">
        <v>337</v>
      </c>
      <c r="B76" s="430" t="s">
        <v>318</v>
      </c>
      <c r="C76" s="307"/>
    </row>
    <row r="77" spans="1:3" s="429" customFormat="1" ht="12" customHeight="1">
      <c r="A77" s="14" t="s">
        <v>338</v>
      </c>
      <c r="B77" s="431" t="s">
        <v>319</v>
      </c>
      <c r="C77" s="307"/>
    </row>
    <row r="78" spans="1:3" s="429" customFormat="1" ht="12" customHeight="1" thickBot="1">
      <c r="A78" s="18" t="s">
        <v>339</v>
      </c>
      <c r="B78" s="578" t="s">
        <v>571</v>
      </c>
      <c r="C78" s="579"/>
    </row>
    <row r="79" spans="1:3" s="429" customFormat="1" ht="12" customHeight="1" thickBot="1">
      <c r="A79" s="477" t="s">
        <v>320</v>
      </c>
      <c r="B79" s="297" t="s">
        <v>340</v>
      </c>
      <c r="C79" s="302">
        <f>SUM(C80:C83)</f>
        <v>0</v>
      </c>
    </row>
    <row r="80" spans="1:3" s="429" customFormat="1" ht="12" customHeight="1">
      <c r="A80" s="434" t="s">
        <v>321</v>
      </c>
      <c r="B80" s="430" t="s">
        <v>322</v>
      </c>
      <c r="C80" s="307"/>
    </row>
    <row r="81" spans="1:3" s="429" customFormat="1" ht="12" customHeight="1">
      <c r="A81" s="435" t="s">
        <v>323</v>
      </c>
      <c r="B81" s="431" t="s">
        <v>324</v>
      </c>
      <c r="C81" s="307"/>
    </row>
    <row r="82" spans="1:3" s="429" customFormat="1" ht="12" customHeight="1">
      <c r="A82" s="435" t="s">
        <v>325</v>
      </c>
      <c r="B82" s="431" t="s">
        <v>326</v>
      </c>
      <c r="C82" s="307"/>
    </row>
    <row r="83" spans="1:3" s="429" customFormat="1" ht="12" customHeight="1" thickBot="1">
      <c r="A83" s="436" t="s">
        <v>327</v>
      </c>
      <c r="B83" s="299" t="s">
        <v>328</v>
      </c>
      <c r="C83" s="307"/>
    </row>
    <row r="84" spans="1:3" s="429" customFormat="1" ht="12" customHeight="1" thickBot="1">
      <c r="A84" s="477" t="s">
        <v>329</v>
      </c>
      <c r="B84" s="297" t="s">
        <v>471</v>
      </c>
      <c r="C84" s="475"/>
    </row>
    <row r="85" spans="1:3" s="429" customFormat="1" ht="13.5" customHeight="1" thickBot="1">
      <c r="A85" s="477" t="s">
        <v>331</v>
      </c>
      <c r="B85" s="297" t="s">
        <v>330</v>
      </c>
      <c r="C85" s="475"/>
    </row>
    <row r="86" spans="1:3" s="429" customFormat="1" ht="15.75" customHeight="1" thickBot="1">
      <c r="A86" s="477" t="s">
        <v>343</v>
      </c>
      <c r="B86" s="437" t="s">
        <v>474</v>
      </c>
      <c r="C86" s="308">
        <f>+C63+C67+C72+C75+C79+C85+C84</f>
        <v>126176907</v>
      </c>
    </row>
    <row r="87" spans="1:3" s="429" customFormat="1" ht="16.5" customHeight="1" thickBot="1">
      <c r="A87" s="478" t="s">
        <v>473</v>
      </c>
      <c r="B87" s="438" t="s">
        <v>475</v>
      </c>
      <c r="C87" s="308">
        <f>+C62+C86</f>
        <v>668399393</v>
      </c>
    </row>
    <row r="88" spans="1:3" s="429" customFormat="1" ht="83.25" customHeight="1">
      <c r="A88" s="5"/>
      <c r="B88" s="6"/>
      <c r="C88" s="309"/>
    </row>
    <row r="89" spans="1:3" ht="16.5" customHeight="1">
      <c r="A89" s="589" t="s">
        <v>46</v>
      </c>
      <c r="B89" s="589"/>
      <c r="C89" s="589"/>
    </row>
    <row r="90" spans="1:3" s="439" customFormat="1" ht="16.5" customHeight="1" thickBot="1">
      <c r="A90" s="591" t="s">
        <v>146</v>
      </c>
      <c r="B90" s="591"/>
      <c r="C90" s="138" t="str">
        <f>C2</f>
        <v>Forintban!</v>
      </c>
    </row>
    <row r="91" spans="1:3" ht="37.5" customHeight="1" thickBot="1">
      <c r="A91" s="23" t="s">
        <v>68</v>
      </c>
      <c r="B91" s="24" t="s">
        <v>47</v>
      </c>
      <c r="C91" s="39" t="str">
        <f>+C3</f>
        <v>2019. évi előirányzat</v>
      </c>
    </row>
    <row r="92" spans="1:3" s="428" customFormat="1" ht="12" customHeight="1" thickBot="1">
      <c r="A92" s="31"/>
      <c r="B92" s="32" t="s">
        <v>489</v>
      </c>
      <c r="C92" s="33" t="s">
        <v>490</v>
      </c>
    </row>
    <row r="93" spans="1:3" ht="12" customHeight="1" thickBot="1">
      <c r="A93" s="22" t="s">
        <v>18</v>
      </c>
      <c r="B93" s="28" t="s">
        <v>433</v>
      </c>
      <c r="C93" s="301">
        <f>C94+C95+C96+C97+C98+C111</f>
        <v>439791667</v>
      </c>
    </row>
    <row r="94" spans="1:3" ht="12" customHeight="1">
      <c r="A94" s="17" t="s">
        <v>97</v>
      </c>
      <c r="B94" s="10" t="s">
        <v>48</v>
      </c>
      <c r="C94" s="303">
        <v>137343031</v>
      </c>
    </row>
    <row r="95" spans="1:3" ht="12" customHeight="1">
      <c r="A95" s="14" t="s">
        <v>98</v>
      </c>
      <c r="B95" s="8" t="s">
        <v>176</v>
      </c>
      <c r="C95" s="304">
        <v>30666604</v>
      </c>
    </row>
    <row r="96" spans="1:3" ht="12" customHeight="1">
      <c r="A96" s="14" t="s">
        <v>99</v>
      </c>
      <c r="B96" s="8" t="s">
        <v>133</v>
      </c>
      <c r="C96" s="306">
        <v>174711855</v>
      </c>
    </row>
    <row r="97" spans="1:3" ht="12" customHeight="1">
      <c r="A97" s="14" t="s">
        <v>100</v>
      </c>
      <c r="B97" s="11" t="s">
        <v>177</v>
      </c>
      <c r="C97" s="306">
        <v>5300000</v>
      </c>
    </row>
    <row r="98" spans="1:3" ht="12" customHeight="1">
      <c r="A98" s="14" t="s">
        <v>110</v>
      </c>
      <c r="B98" s="19" t="s">
        <v>178</v>
      </c>
      <c r="C98" s="306">
        <v>68346835</v>
      </c>
    </row>
    <row r="99" spans="1:3" ht="12" customHeight="1">
      <c r="A99" s="14" t="s">
        <v>101</v>
      </c>
      <c r="B99" s="8" t="s">
        <v>438</v>
      </c>
      <c r="C99" s="306">
        <v>1239822</v>
      </c>
    </row>
    <row r="100" spans="1:3" ht="12" customHeight="1">
      <c r="A100" s="14" t="s">
        <v>102</v>
      </c>
      <c r="B100" s="143" t="s">
        <v>437</v>
      </c>
      <c r="C100" s="306"/>
    </row>
    <row r="101" spans="1:3" ht="12" customHeight="1">
      <c r="A101" s="14" t="s">
        <v>111</v>
      </c>
      <c r="B101" s="143" t="s">
        <v>436</v>
      </c>
      <c r="C101" s="306"/>
    </row>
    <row r="102" spans="1:3" ht="12" customHeight="1">
      <c r="A102" s="14" t="s">
        <v>112</v>
      </c>
      <c r="B102" s="141" t="s">
        <v>346</v>
      </c>
      <c r="C102" s="306"/>
    </row>
    <row r="103" spans="1:3" ht="12" customHeight="1">
      <c r="A103" s="14" t="s">
        <v>113</v>
      </c>
      <c r="B103" s="142" t="s">
        <v>347</v>
      </c>
      <c r="C103" s="306"/>
    </row>
    <row r="104" spans="1:3" ht="12" customHeight="1">
      <c r="A104" s="14" t="s">
        <v>114</v>
      </c>
      <c r="B104" s="142" t="s">
        <v>348</v>
      </c>
      <c r="C104" s="306"/>
    </row>
    <row r="105" spans="1:3" ht="12" customHeight="1">
      <c r="A105" s="14" t="s">
        <v>116</v>
      </c>
      <c r="B105" s="141" t="s">
        <v>349</v>
      </c>
      <c r="C105" s="306">
        <v>48225000</v>
      </c>
    </row>
    <row r="106" spans="1:3" ht="12" customHeight="1">
      <c r="A106" s="14" t="s">
        <v>179</v>
      </c>
      <c r="B106" s="141" t="s">
        <v>350</v>
      </c>
      <c r="C106" s="306"/>
    </row>
    <row r="107" spans="1:3" ht="12" customHeight="1">
      <c r="A107" s="14" t="s">
        <v>344</v>
      </c>
      <c r="B107" s="142" t="s">
        <v>351</v>
      </c>
      <c r="C107" s="306"/>
    </row>
    <row r="108" spans="1:3" ht="12" customHeight="1">
      <c r="A108" s="13" t="s">
        <v>345</v>
      </c>
      <c r="B108" s="143" t="s">
        <v>352</v>
      </c>
      <c r="C108" s="306"/>
    </row>
    <row r="109" spans="1:3" ht="12" customHeight="1">
      <c r="A109" s="14" t="s">
        <v>434</v>
      </c>
      <c r="B109" s="143" t="s">
        <v>353</v>
      </c>
      <c r="C109" s="306"/>
    </row>
    <row r="110" spans="1:3" ht="12" customHeight="1">
      <c r="A110" s="16" t="s">
        <v>435</v>
      </c>
      <c r="B110" s="143" t="s">
        <v>354</v>
      </c>
      <c r="C110" s="306">
        <v>18882013</v>
      </c>
    </row>
    <row r="111" spans="1:3" ht="12" customHeight="1">
      <c r="A111" s="14" t="s">
        <v>439</v>
      </c>
      <c r="B111" s="11" t="s">
        <v>49</v>
      </c>
      <c r="C111" s="304">
        <v>23423342</v>
      </c>
    </row>
    <row r="112" spans="1:3" ht="12" customHeight="1">
      <c r="A112" s="14" t="s">
        <v>440</v>
      </c>
      <c r="B112" s="8" t="s">
        <v>442</v>
      </c>
      <c r="C112" s="304">
        <v>16584253</v>
      </c>
    </row>
    <row r="113" spans="1:3" ht="12" customHeight="1" thickBot="1">
      <c r="A113" s="18" t="s">
        <v>441</v>
      </c>
      <c r="B113" s="500" t="s">
        <v>443</v>
      </c>
      <c r="C113" s="310">
        <v>6839089</v>
      </c>
    </row>
    <row r="114" spans="1:3" ht="12" customHeight="1" thickBot="1">
      <c r="A114" s="497" t="s">
        <v>19</v>
      </c>
      <c r="B114" s="498" t="s">
        <v>355</v>
      </c>
      <c r="C114" s="499">
        <f>+C115+C117+C119</f>
        <v>224495099</v>
      </c>
    </row>
    <row r="115" spans="1:3" ht="12" customHeight="1">
      <c r="A115" s="15" t="s">
        <v>103</v>
      </c>
      <c r="B115" s="8" t="s">
        <v>224</v>
      </c>
      <c r="C115" s="305">
        <v>109121844</v>
      </c>
    </row>
    <row r="116" spans="1:3" ht="12" customHeight="1">
      <c r="A116" s="15" t="s">
        <v>104</v>
      </c>
      <c r="B116" s="12" t="s">
        <v>359</v>
      </c>
      <c r="C116" s="305">
        <v>68814684</v>
      </c>
    </row>
    <row r="117" spans="1:3" ht="12" customHeight="1">
      <c r="A117" s="15" t="s">
        <v>105</v>
      </c>
      <c r="B117" s="12" t="s">
        <v>180</v>
      </c>
      <c r="C117" s="304">
        <v>110873255</v>
      </c>
    </row>
    <row r="118" spans="1:3" ht="12" customHeight="1">
      <c r="A118" s="15" t="s">
        <v>106</v>
      </c>
      <c r="B118" s="12" t="s">
        <v>360</v>
      </c>
      <c r="C118" s="270"/>
    </row>
    <row r="119" spans="1:3" ht="12" customHeight="1">
      <c r="A119" s="15" t="s">
        <v>107</v>
      </c>
      <c r="B119" s="299" t="s">
        <v>573</v>
      </c>
      <c r="C119" s="270">
        <v>4500000</v>
      </c>
    </row>
    <row r="120" spans="1:3" ht="12" customHeight="1">
      <c r="A120" s="15" t="s">
        <v>115</v>
      </c>
      <c r="B120" s="298" t="s">
        <v>424</v>
      </c>
      <c r="C120" s="270"/>
    </row>
    <row r="121" spans="1:3" ht="12" customHeight="1">
      <c r="A121" s="15" t="s">
        <v>117</v>
      </c>
      <c r="B121" s="426" t="s">
        <v>365</v>
      </c>
      <c r="C121" s="270"/>
    </row>
    <row r="122" spans="1:3" ht="15.75">
      <c r="A122" s="15" t="s">
        <v>181</v>
      </c>
      <c r="B122" s="142" t="s">
        <v>348</v>
      </c>
      <c r="C122" s="270"/>
    </row>
    <row r="123" spans="1:3" ht="12" customHeight="1">
      <c r="A123" s="15" t="s">
        <v>182</v>
      </c>
      <c r="B123" s="142" t="s">
        <v>364</v>
      </c>
      <c r="C123" s="270"/>
    </row>
    <row r="124" spans="1:3" ht="12" customHeight="1">
      <c r="A124" s="15" t="s">
        <v>183</v>
      </c>
      <c r="B124" s="142" t="s">
        <v>363</v>
      </c>
      <c r="C124" s="270"/>
    </row>
    <row r="125" spans="1:3" ht="12" customHeight="1">
      <c r="A125" s="15" t="s">
        <v>356</v>
      </c>
      <c r="B125" s="142" t="s">
        <v>351</v>
      </c>
      <c r="C125" s="270">
        <v>2000000</v>
      </c>
    </row>
    <row r="126" spans="1:3" ht="12" customHeight="1">
      <c r="A126" s="15" t="s">
        <v>357</v>
      </c>
      <c r="B126" s="142" t="s">
        <v>362</v>
      </c>
      <c r="C126" s="270"/>
    </row>
    <row r="127" spans="1:3" ht="16.5" thickBot="1">
      <c r="A127" s="13" t="s">
        <v>358</v>
      </c>
      <c r="B127" s="142" t="s">
        <v>361</v>
      </c>
      <c r="C127" s="272">
        <v>2500000</v>
      </c>
    </row>
    <row r="128" spans="1:3" ht="12" customHeight="1" thickBot="1">
      <c r="A128" s="20" t="s">
        <v>20</v>
      </c>
      <c r="B128" s="123" t="s">
        <v>444</v>
      </c>
      <c r="C128" s="302">
        <f>+C93+C114</f>
        <v>664286766</v>
      </c>
    </row>
    <row r="129" spans="1:3" ht="12" customHeight="1" thickBot="1">
      <c r="A129" s="20" t="s">
        <v>21</v>
      </c>
      <c r="B129" s="123" t="s">
        <v>445</v>
      </c>
      <c r="C129" s="302">
        <f>+C130+C131+C132</f>
        <v>0</v>
      </c>
    </row>
    <row r="130" spans="1:3" ht="12" customHeight="1">
      <c r="A130" s="15" t="s">
        <v>263</v>
      </c>
      <c r="B130" s="12" t="s">
        <v>452</v>
      </c>
      <c r="C130" s="270"/>
    </row>
    <row r="131" spans="1:3" ht="12" customHeight="1">
      <c r="A131" s="15" t="s">
        <v>264</v>
      </c>
      <c r="B131" s="12" t="s">
        <v>453</v>
      </c>
      <c r="C131" s="270"/>
    </row>
    <row r="132" spans="1:3" ht="12" customHeight="1" thickBot="1">
      <c r="A132" s="13" t="s">
        <v>265</v>
      </c>
      <c r="B132" s="12" t="s">
        <v>454</v>
      </c>
      <c r="C132" s="270"/>
    </row>
    <row r="133" spans="1:3" ht="12" customHeight="1" thickBot="1">
      <c r="A133" s="20" t="s">
        <v>22</v>
      </c>
      <c r="B133" s="123" t="s">
        <v>446</v>
      </c>
      <c r="C133" s="302">
        <f>SUM(C134:C139)</f>
        <v>0</v>
      </c>
    </row>
    <row r="134" spans="1:3" ht="12" customHeight="1">
      <c r="A134" s="15" t="s">
        <v>90</v>
      </c>
      <c r="B134" s="9" t="s">
        <v>455</v>
      </c>
      <c r="C134" s="270"/>
    </row>
    <row r="135" spans="1:3" ht="12" customHeight="1">
      <c r="A135" s="15" t="s">
        <v>91</v>
      </c>
      <c r="B135" s="9" t="s">
        <v>447</v>
      </c>
      <c r="C135" s="270"/>
    </row>
    <row r="136" spans="1:3" ht="12" customHeight="1">
      <c r="A136" s="15" t="s">
        <v>92</v>
      </c>
      <c r="B136" s="9" t="s">
        <v>448</v>
      </c>
      <c r="C136" s="270"/>
    </row>
    <row r="137" spans="1:3" ht="12" customHeight="1">
      <c r="A137" s="15" t="s">
        <v>168</v>
      </c>
      <c r="B137" s="9" t="s">
        <v>449</v>
      </c>
      <c r="C137" s="270"/>
    </row>
    <row r="138" spans="1:3" ht="12" customHeight="1">
      <c r="A138" s="15" t="s">
        <v>169</v>
      </c>
      <c r="B138" s="9" t="s">
        <v>450</v>
      </c>
      <c r="C138" s="270"/>
    </row>
    <row r="139" spans="1:3" ht="12" customHeight="1" thickBot="1">
      <c r="A139" s="13" t="s">
        <v>170</v>
      </c>
      <c r="B139" s="9" t="s">
        <v>451</v>
      </c>
      <c r="C139" s="270"/>
    </row>
    <row r="140" spans="1:3" ht="12" customHeight="1" thickBot="1">
      <c r="A140" s="20" t="s">
        <v>23</v>
      </c>
      <c r="B140" s="123" t="s">
        <v>459</v>
      </c>
      <c r="C140" s="308">
        <f>+C141+C142+C143+C144</f>
        <v>4112627</v>
      </c>
    </row>
    <row r="141" spans="1:3" ht="12" customHeight="1">
      <c r="A141" s="15" t="s">
        <v>93</v>
      </c>
      <c r="B141" s="9" t="s">
        <v>366</v>
      </c>
      <c r="C141" s="270"/>
    </row>
    <row r="142" spans="1:3" ht="12" customHeight="1">
      <c r="A142" s="15" t="s">
        <v>94</v>
      </c>
      <c r="B142" s="9" t="s">
        <v>367</v>
      </c>
      <c r="C142" s="270">
        <v>4112627</v>
      </c>
    </row>
    <row r="143" spans="1:3" ht="12" customHeight="1">
      <c r="A143" s="15" t="s">
        <v>283</v>
      </c>
      <c r="B143" s="9" t="s">
        <v>460</v>
      </c>
      <c r="C143" s="270"/>
    </row>
    <row r="144" spans="1:3" ht="12" customHeight="1" thickBot="1">
      <c r="A144" s="13" t="s">
        <v>284</v>
      </c>
      <c r="B144" s="7" t="s">
        <v>386</v>
      </c>
      <c r="C144" s="270"/>
    </row>
    <row r="145" spans="1:3" ht="12" customHeight="1" thickBot="1">
      <c r="A145" s="20" t="s">
        <v>24</v>
      </c>
      <c r="B145" s="123" t="s">
        <v>461</v>
      </c>
      <c r="C145" s="311">
        <f>SUM(C146:C150)</f>
        <v>0</v>
      </c>
    </row>
    <row r="146" spans="1:3" ht="12" customHeight="1">
      <c r="A146" s="15" t="s">
        <v>95</v>
      </c>
      <c r="B146" s="9" t="s">
        <v>456</v>
      </c>
      <c r="C146" s="270"/>
    </row>
    <row r="147" spans="1:3" ht="12" customHeight="1">
      <c r="A147" s="15" t="s">
        <v>96</v>
      </c>
      <c r="B147" s="9" t="s">
        <v>463</v>
      </c>
      <c r="C147" s="270"/>
    </row>
    <row r="148" spans="1:3" ht="12" customHeight="1">
      <c r="A148" s="15" t="s">
        <v>295</v>
      </c>
      <c r="B148" s="9" t="s">
        <v>458</v>
      </c>
      <c r="C148" s="270"/>
    </row>
    <row r="149" spans="1:3" ht="12" customHeight="1">
      <c r="A149" s="15" t="s">
        <v>296</v>
      </c>
      <c r="B149" s="9" t="s">
        <v>464</v>
      </c>
      <c r="C149" s="270"/>
    </row>
    <row r="150" spans="1:3" ht="12" customHeight="1" thickBot="1">
      <c r="A150" s="15" t="s">
        <v>462</v>
      </c>
      <c r="B150" s="9" t="s">
        <v>465</v>
      </c>
      <c r="C150" s="270"/>
    </row>
    <row r="151" spans="1:3" ht="12" customHeight="1" thickBot="1">
      <c r="A151" s="20" t="s">
        <v>25</v>
      </c>
      <c r="B151" s="123" t="s">
        <v>466</v>
      </c>
      <c r="C151" s="501"/>
    </row>
    <row r="152" spans="1:3" ht="12" customHeight="1" thickBot="1">
      <c r="A152" s="20" t="s">
        <v>26</v>
      </c>
      <c r="B152" s="123" t="s">
        <v>467</v>
      </c>
      <c r="C152" s="501"/>
    </row>
    <row r="153" spans="1:9" ht="15" customHeight="1" thickBot="1">
      <c r="A153" s="20" t="s">
        <v>27</v>
      </c>
      <c r="B153" s="123" t="s">
        <v>469</v>
      </c>
      <c r="C153" s="440">
        <f>+C129+C133+C140+C145+C151+C152</f>
        <v>4112627</v>
      </c>
      <c r="F153" s="441"/>
      <c r="G153" s="442"/>
      <c r="H153" s="442"/>
      <c r="I153" s="442"/>
    </row>
    <row r="154" spans="1:3" s="429" customFormat="1" ht="12.75" customHeight="1" thickBot="1">
      <c r="A154" s="300" t="s">
        <v>28</v>
      </c>
      <c r="B154" s="393" t="s">
        <v>468</v>
      </c>
      <c r="C154" s="440">
        <f>+C128+C153</f>
        <v>668399393</v>
      </c>
    </row>
    <row r="155" ht="7.5" customHeight="1"/>
    <row r="156" spans="1:3" ht="15.75">
      <c r="A156" s="592" t="s">
        <v>368</v>
      </c>
      <c r="B156" s="592"/>
      <c r="C156" s="592"/>
    </row>
    <row r="157" spans="1:3" ht="15" customHeight="1" thickBot="1">
      <c r="A157" s="590" t="s">
        <v>147</v>
      </c>
      <c r="B157" s="590"/>
      <c r="C157" s="312" t="str">
        <f>C90</f>
        <v>Forintban!</v>
      </c>
    </row>
    <row r="158" spans="1:4" ht="13.5" customHeight="1" thickBot="1">
      <c r="A158" s="20">
        <v>1</v>
      </c>
      <c r="B158" s="27" t="s">
        <v>470</v>
      </c>
      <c r="C158" s="302">
        <f>+C62-C128</f>
        <v>-122064280</v>
      </c>
      <c r="D158" s="443"/>
    </row>
    <row r="159" spans="1:3" ht="27.75" customHeight="1" thickBot="1">
      <c r="A159" s="20" t="s">
        <v>19</v>
      </c>
      <c r="B159" s="27" t="s">
        <v>476</v>
      </c>
      <c r="C159" s="302">
        <f>+C86-C153</f>
        <v>122064280</v>
      </c>
    </row>
  </sheetData>
  <sheetProtection selectLockedCells="1" selectUnlockedCells="1"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1" horizontalDpi="600" verticalDpi="600" orientation="portrait" paperSize="9" scale="65" r:id="rId1"/>
  <headerFooter alignWithMargins="0">
    <oddHeader>&amp;C&amp;"Times New Roman CE,Félkövér"&amp;12
Balatonvilágos Község Önkormányzata
2018. ÉVI KÖLTSÉGVETÉSÉNEK ÖSSZEVONT MÉRLEGE&amp;10
&amp;R&amp;"Times New Roman CE,Félkövér dőlt"&amp;11 1.1. melléklet a ........./2018.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6">
      <selection activeCell="C61" sqref="C61"/>
    </sheetView>
  </sheetViews>
  <sheetFormatPr defaultColWidth="9.00390625" defaultRowHeight="12.75"/>
  <cols>
    <col min="1" max="1" width="13.875" style="248" customWidth="1"/>
    <col min="2" max="2" width="79.125" style="249" customWidth="1"/>
    <col min="3" max="3" width="25.00390625" style="249" customWidth="1"/>
    <col min="4" max="16384" width="9.375" style="249" customWidth="1"/>
  </cols>
  <sheetData>
    <row r="1" spans="1:3" s="228" customFormat="1" ht="21" customHeight="1" thickBot="1">
      <c r="A1" s="227"/>
      <c r="B1" s="229"/>
      <c r="C1" s="572" t="str">
        <f>+CONCATENATE("9.2.1. melléklet a ……/",LEFT(ÖSSZEFÜGGÉSEK!A5,4),". (….) önkormányzati rendelethez")</f>
        <v>9.2.1. melléklet a ……/2019. (….) önkormányzati rendelethez</v>
      </c>
    </row>
    <row r="2" spans="1:3" s="469" customFormat="1" ht="25.5" customHeight="1">
      <c r="A2" s="420" t="s">
        <v>197</v>
      </c>
      <c r="B2" s="363" t="s">
        <v>579</v>
      </c>
      <c r="C2" s="377" t="s">
        <v>58</v>
      </c>
    </row>
    <row r="3" spans="1:3" s="469" customFormat="1" ht="24.75" thickBot="1">
      <c r="A3" s="463" t="s">
        <v>196</v>
      </c>
      <c r="B3" s="364" t="s">
        <v>413</v>
      </c>
      <c r="C3" s="378" t="s">
        <v>53</v>
      </c>
    </row>
    <row r="4" spans="1:3" s="470" customFormat="1" ht="15.75" customHeight="1" thickBot="1">
      <c r="A4" s="231"/>
      <c r="B4" s="231"/>
      <c r="C4" s="232">
        <f>'9.2. sz. mell'!C4</f>
        <v>0</v>
      </c>
    </row>
    <row r="5" spans="1:3" ht="13.5" thickBot="1">
      <c r="A5" s="421" t="s">
        <v>198</v>
      </c>
      <c r="B5" s="233" t="s">
        <v>561</v>
      </c>
      <c r="C5" s="234" t="s">
        <v>54</v>
      </c>
    </row>
    <row r="6" spans="1:3" s="471" customFormat="1" ht="12.75" customHeight="1" thickBot="1">
      <c r="A6" s="198"/>
      <c r="B6" s="199" t="s">
        <v>489</v>
      </c>
      <c r="C6" s="200" t="s">
        <v>490</v>
      </c>
    </row>
    <row r="7" spans="1:3" s="471" customFormat="1" ht="15.75" customHeight="1" thickBot="1">
      <c r="A7" s="235"/>
      <c r="B7" s="236" t="s">
        <v>55</v>
      </c>
      <c r="C7" s="237"/>
    </row>
    <row r="8" spans="1:3" s="379" customFormat="1" ht="12" customHeight="1" thickBot="1">
      <c r="A8" s="198" t="s">
        <v>18</v>
      </c>
      <c r="B8" s="238" t="s">
        <v>516</v>
      </c>
      <c r="C8" s="322">
        <f>SUM(C9:C19)</f>
        <v>0</v>
      </c>
    </row>
    <row r="9" spans="1:3" s="379" customFormat="1" ht="12" customHeight="1">
      <c r="A9" s="464" t="s">
        <v>97</v>
      </c>
      <c r="B9" s="10" t="s">
        <v>272</v>
      </c>
      <c r="C9" s="368"/>
    </row>
    <row r="10" spans="1:3" s="379" customFormat="1" ht="12" customHeight="1">
      <c r="A10" s="465" t="s">
        <v>98</v>
      </c>
      <c r="B10" s="8" t="s">
        <v>273</v>
      </c>
      <c r="C10" s="320"/>
    </row>
    <row r="11" spans="1:3" s="379" customFormat="1" ht="12" customHeight="1">
      <c r="A11" s="465" t="s">
        <v>99</v>
      </c>
      <c r="B11" s="8" t="s">
        <v>274</v>
      </c>
      <c r="C11" s="320"/>
    </row>
    <row r="12" spans="1:3" s="379" customFormat="1" ht="12" customHeight="1">
      <c r="A12" s="465" t="s">
        <v>100</v>
      </c>
      <c r="B12" s="8" t="s">
        <v>275</v>
      </c>
      <c r="C12" s="320"/>
    </row>
    <row r="13" spans="1:3" s="379" customFormat="1" ht="12" customHeight="1">
      <c r="A13" s="465" t="s">
        <v>141</v>
      </c>
      <c r="B13" s="8" t="s">
        <v>276</v>
      </c>
      <c r="C13" s="320"/>
    </row>
    <row r="14" spans="1:3" s="379" customFormat="1" ht="12" customHeight="1">
      <c r="A14" s="465" t="s">
        <v>101</v>
      </c>
      <c r="B14" s="8" t="s">
        <v>395</v>
      </c>
      <c r="C14" s="320"/>
    </row>
    <row r="15" spans="1:3" s="379" customFormat="1" ht="12" customHeight="1">
      <c r="A15" s="465" t="s">
        <v>102</v>
      </c>
      <c r="B15" s="7" t="s">
        <v>396</v>
      </c>
      <c r="C15" s="320"/>
    </row>
    <row r="16" spans="1:3" s="379" customFormat="1" ht="12" customHeight="1">
      <c r="A16" s="465" t="s">
        <v>111</v>
      </c>
      <c r="B16" s="8" t="s">
        <v>279</v>
      </c>
      <c r="C16" s="369"/>
    </row>
    <row r="17" spans="1:3" s="472" customFormat="1" ht="12" customHeight="1">
      <c r="A17" s="465" t="s">
        <v>112</v>
      </c>
      <c r="B17" s="8" t="s">
        <v>280</v>
      </c>
      <c r="C17" s="320"/>
    </row>
    <row r="18" spans="1:3" s="472" customFormat="1" ht="12" customHeight="1">
      <c r="A18" s="465" t="s">
        <v>113</v>
      </c>
      <c r="B18" s="8" t="s">
        <v>432</v>
      </c>
      <c r="C18" s="321"/>
    </row>
    <row r="19" spans="1:3" s="472" customFormat="1" ht="12" customHeight="1" thickBot="1">
      <c r="A19" s="465" t="s">
        <v>114</v>
      </c>
      <c r="B19" s="7" t="s">
        <v>281</v>
      </c>
      <c r="C19" s="321"/>
    </row>
    <row r="20" spans="1:3" s="379" customFormat="1" ht="12" customHeight="1" thickBot="1">
      <c r="A20" s="198" t="s">
        <v>19</v>
      </c>
      <c r="B20" s="238" t="s">
        <v>397</v>
      </c>
      <c r="C20" s="322">
        <f>SUM(C21:C23)</f>
        <v>0</v>
      </c>
    </row>
    <row r="21" spans="1:3" s="472" customFormat="1" ht="12" customHeight="1">
      <c r="A21" s="465" t="s">
        <v>103</v>
      </c>
      <c r="B21" s="9" t="s">
        <v>253</v>
      </c>
      <c r="C21" s="320"/>
    </row>
    <row r="22" spans="1:3" s="472" customFormat="1" ht="12" customHeight="1">
      <c r="A22" s="465" t="s">
        <v>104</v>
      </c>
      <c r="B22" s="8" t="s">
        <v>398</v>
      </c>
      <c r="C22" s="320"/>
    </row>
    <row r="23" spans="1:3" s="472" customFormat="1" ht="12" customHeight="1">
      <c r="A23" s="465" t="s">
        <v>105</v>
      </c>
      <c r="B23" s="8" t="s">
        <v>399</v>
      </c>
      <c r="C23" s="320"/>
    </row>
    <row r="24" spans="1:3" s="472" customFormat="1" ht="12" customHeight="1" thickBot="1">
      <c r="A24" s="465" t="s">
        <v>106</v>
      </c>
      <c r="B24" s="8" t="s">
        <v>517</v>
      </c>
      <c r="C24" s="320"/>
    </row>
    <row r="25" spans="1:3" s="472" customFormat="1" ht="12" customHeight="1" thickBot="1">
      <c r="A25" s="206" t="s">
        <v>20</v>
      </c>
      <c r="B25" s="123" t="s">
        <v>167</v>
      </c>
      <c r="C25" s="349"/>
    </row>
    <row r="26" spans="1:3" s="472" customFormat="1" ht="12" customHeight="1" thickBot="1">
      <c r="A26" s="206" t="s">
        <v>21</v>
      </c>
      <c r="B26" s="123" t="s">
        <v>518</v>
      </c>
      <c r="C26" s="322">
        <f>+C27+C28+C29</f>
        <v>0</v>
      </c>
    </row>
    <row r="27" spans="1:3" s="472" customFormat="1" ht="12" customHeight="1">
      <c r="A27" s="466" t="s">
        <v>263</v>
      </c>
      <c r="B27" s="467" t="s">
        <v>258</v>
      </c>
      <c r="C27" s="78"/>
    </row>
    <row r="28" spans="1:3" s="472" customFormat="1" ht="12" customHeight="1">
      <c r="A28" s="466" t="s">
        <v>264</v>
      </c>
      <c r="B28" s="467" t="s">
        <v>398</v>
      </c>
      <c r="C28" s="320"/>
    </row>
    <row r="29" spans="1:3" s="472" customFormat="1" ht="12" customHeight="1">
      <c r="A29" s="466" t="s">
        <v>265</v>
      </c>
      <c r="B29" s="468" t="s">
        <v>401</v>
      </c>
      <c r="C29" s="320"/>
    </row>
    <row r="30" spans="1:3" s="472" customFormat="1" ht="12" customHeight="1" thickBot="1">
      <c r="A30" s="465" t="s">
        <v>266</v>
      </c>
      <c r="B30" s="140" t="s">
        <v>519</v>
      </c>
      <c r="C30" s="82"/>
    </row>
    <row r="31" spans="1:3" s="472" customFormat="1" ht="12" customHeight="1" thickBot="1">
      <c r="A31" s="206" t="s">
        <v>22</v>
      </c>
      <c r="B31" s="123" t="s">
        <v>402</v>
      </c>
      <c r="C31" s="322">
        <f>+C32+C33+C34</f>
        <v>0</v>
      </c>
    </row>
    <row r="32" spans="1:3" s="472" customFormat="1" ht="12" customHeight="1">
      <c r="A32" s="466" t="s">
        <v>90</v>
      </c>
      <c r="B32" s="467" t="s">
        <v>286</v>
      </c>
      <c r="C32" s="78"/>
    </row>
    <row r="33" spans="1:3" s="472" customFormat="1" ht="12" customHeight="1">
      <c r="A33" s="466" t="s">
        <v>91</v>
      </c>
      <c r="B33" s="468" t="s">
        <v>287</v>
      </c>
      <c r="C33" s="323"/>
    </row>
    <row r="34" spans="1:3" s="472" customFormat="1" ht="12" customHeight="1" thickBot="1">
      <c r="A34" s="465" t="s">
        <v>92</v>
      </c>
      <c r="B34" s="140" t="s">
        <v>288</v>
      </c>
      <c r="C34" s="82"/>
    </row>
    <row r="35" spans="1:3" s="379" customFormat="1" ht="12" customHeight="1" thickBot="1">
      <c r="A35" s="206" t="s">
        <v>23</v>
      </c>
      <c r="B35" s="123" t="s">
        <v>371</v>
      </c>
      <c r="C35" s="349"/>
    </row>
    <row r="36" spans="1:3" s="379" customFormat="1" ht="12" customHeight="1" thickBot="1">
      <c r="A36" s="206" t="s">
        <v>24</v>
      </c>
      <c r="B36" s="123" t="s">
        <v>403</v>
      </c>
      <c r="C36" s="370"/>
    </row>
    <row r="37" spans="1:3" s="379" customFormat="1" ht="12" customHeight="1" thickBot="1">
      <c r="A37" s="198" t="s">
        <v>25</v>
      </c>
      <c r="B37" s="123" t="s">
        <v>404</v>
      </c>
      <c r="C37" s="371">
        <f>+C8+C20+C25+C26+C31+C35+C36</f>
        <v>0</v>
      </c>
    </row>
    <row r="38" spans="1:3" s="379" customFormat="1" ht="12" customHeight="1" thickBot="1">
      <c r="A38" s="239" t="s">
        <v>26</v>
      </c>
      <c r="B38" s="123" t="s">
        <v>405</v>
      </c>
      <c r="C38" s="371">
        <f>+C39+C40+C41</f>
        <v>1806538</v>
      </c>
    </row>
    <row r="39" spans="1:3" s="379" customFormat="1" ht="12" customHeight="1">
      <c r="A39" s="466" t="s">
        <v>406</v>
      </c>
      <c r="B39" s="467" t="s">
        <v>231</v>
      </c>
      <c r="C39" s="78">
        <v>1806538</v>
      </c>
    </row>
    <row r="40" spans="1:3" s="379" customFormat="1" ht="12" customHeight="1">
      <c r="A40" s="466" t="s">
        <v>407</v>
      </c>
      <c r="B40" s="468" t="s">
        <v>2</v>
      </c>
      <c r="C40" s="323"/>
    </row>
    <row r="41" spans="1:3" s="472" customFormat="1" ht="12" customHeight="1" thickBot="1">
      <c r="A41" s="465" t="s">
        <v>408</v>
      </c>
      <c r="B41" s="140" t="s">
        <v>409</v>
      </c>
      <c r="C41" s="82"/>
    </row>
    <row r="42" spans="1:3" s="472" customFormat="1" ht="15" customHeight="1" thickBot="1">
      <c r="A42" s="239" t="s">
        <v>27</v>
      </c>
      <c r="B42" s="240" t="s">
        <v>410</v>
      </c>
      <c r="C42" s="374">
        <f>+C37+C38</f>
        <v>1806538</v>
      </c>
    </row>
    <row r="43" spans="1:3" s="472" customFormat="1" ht="15" customHeight="1">
      <c r="A43" s="241"/>
      <c r="B43" s="242"/>
      <c r="C43" s="372"/>
    </row>
    <row r="44" spans="1:3" ht="13.5" thickBot="1">
      <c r="A44" s="243"/>
      <c r="B44" s="244"/>
      <c r="C44" s="373"/>
    </row>
    <row r="45" spans="1:3" s="471" customFormat="1" ht="16.5" customHeight="1" thickBot="1">
      <c r="A45" s="245"/>
      <c r="B45" s="246" t="s">
        <v>56</v>
      </c>
      <c r="C45" s="374"/>
    </row>
    <row r="46" spans="1:3" s="473" customFormat="1" ht="12" customHeight="1" thickBot="1">
      <c r="A46" s="206" t="s">
        <v>18</v>
      </c>
      <c r="B46" s="123" t="s">
        <v>411</v>
      </c>
      <c r="C46" s="322">
        <f>SUM(C47:C51)</f>
        <v>43234655</v>
      </c>
    </row>
    <row r="47" spans="1:3" ht="12" customHeight="1">
      <c r="A47" s="465" t="s">
        <v>97</v>
      </c>
      <c r="B47" s="9" t="s">
        <v>48</v>
      </c>
      <c r="C47" s="78">
        <v>32369480</v>
      </c>
    </row>
    <row r="48" spans="1:3" ht="12" customHeight="1">
      <c r="A48" s="465" t="s">
        <v>98</v>
      </c>
      <c r="B48" s="8" t="s">
        <v>176</v>
      </c>
      <c r="C48" s="81">
        <v>6445155</v>
      </c>
    </row>
    <row r="49" spans="1:3" ht="12" customHeight="1">
      <c r="A49" s="465" t="s">
        <v>99</v>
      </c>
      <c r="B49" s="8" t="s">
        <v>133</v>
      </c>
      <c r="C49" s="81">
        <v>4420020</v>
      </c>
    </row>
    <row r="50" spans="1:3" ht="12" customHeight="1">
      <c r="A50" s="465" t="s">
        <v>100</v>
      </c>
      <c r="B50" s="8" t="s">
        <v>177</v>
      </c>
      <c r="C50" s="81"/>
    </row>
    <row r="51" spans="1:3" ht="12" customHeight="1" thickBot="1">
      <c r="A51" s="465" t="s">
        <v>141</v>
      </c>
      <c r="B51" s="8" t="s">
        <v>178</v>
      </c>
      <c r="C51" s="81"/>
    </row>
    <row r="52" spans="1:3" ht="12" customHeight="1" thickBot="1">
      <c r="A52" s="206" t="s">
        <v>19</v>
      </c>
      <c r="B52" s="123" t="s">
        <v>412</v>
      </c>
      <c r="C52" s="322">
        <f>SUM(C53:C55)</f>
        <v>1116061</v>
      </c>
    </row>
    <row r="53" spans="1:3" s="473" customFormat="1" ht="12" customHeight="1">
      <c r="A53" s="465" t="s">
        <v>103</v>
      </c>
      <c r="B53" s="9" t="s">
        <v>224</v>
      </c>
      <c r="C53" s="78">
        <v>1116061</v>
      </c>
    </row>
    <row r="54" spans="1:3" ht="12" customHeight="1">
      <c r="A54" s="465" t="s">
        <v>104</v>
      </c>
      <c r="B54" s="8" t="s">
        <v>180</v>
      </c>
      <c r="C54" s="81"/>
    </row>
    <row r="55" spans="1:3" ht="12" customHeight="1">
      <c r="A55" s="465" t="s">
        <v>105</v>
      </c>
      <c r="B55" s="8" t="s">
        <v>57</v>
      </c>
      <c r="C55" s="81"/>
    </row>
    <row r="56" spans="1:3" ht="12" customHeight="1" thickBot="1">
      <c r="A56" s="465" t="s">
        <v>106</v>
      </c>
      <c r="B56" s="8" t="s">
        <v>520</v>
      </c>
      <c r="C56" s="81"/>
    </row>
    <row r="57" spans="1:3" ht="15" customHeight="1" thickBot="1">
      <c r="A57" s="206" t="s">
        <v>20</v>
      </c>
      <c r="B57" s="123" t="s">
        <v>13</v>
      </c>
      <c r="C57" s="349"/>
    </row>
    <row r="58" spans="1:3" ht="13.5" thickBot="1">
      <c r="A58" s="206" t="s">
        <v>21</v>
      </c>
      <c r="B58" s="247" t="s">
        <v>527</v>
      </c>
      <c r="C58" s="375">
        <f>+C46+C52+C57</f>
        <v>44350716</v>
      </c>
    </row>
    <row r="59" ht="15" customHeight="1" thickBot="1">
      <c r="C59" s="376"/>
    </row>
    <row r="60" spans="1:3" ht="14.25" customHeight="1" thickBot="1">
      <c r="A60" s="250" t="s">
        <v>515</v>
      </c>
      <c r="B60" s="251"/>
      <c r="C60" s="121">
        <v>9</v>
      </c>
    </row>
    <row r="61" spans="1:3" ht="13.5" thickBot="1">
      <c r="A61" s="250" t="s">
        <v>199</v>
      </c>
      <c r="B61" s="251"/>
      <c r="C61" s="12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B2" sqref="B2"/>
    </sheetView>
  </sheetViews>
  <sheetFormatPr defaultColWidth="9.00390625" defaultRowHeight="12.75"/>
  <cols>
    <col min="1" max="1" width="13.875" style="248" customWidth="1"/>
    <col min="2" max="2" width="79.125" style="249" customWidth="1"/>
    <col min="3" max="3" width="25.00390625" style="249" customWidth="1"/>
    <col min="4" max="16384" width="9.375" style="249" customWidth="1"/>
  </cols>
  <sheetData>
    <row r="1" spans="1:3" s="228" customFormat="1" ht="21" customHeight="1" thickBot="1">
      <c r="A1" s="227"/>
      <c r="B1" s="229"/>
      <c r="C1" s="572" t="str">
        <f>+CONCATENATE("9.2.2. melléklet a ……/",LEFT(ÖSSZEFÜGGÉSEK!A5,4),". (….) önkormányzati rendelethez")</f>
        <v>9.2.2. melléklet a ……/2019. (….) önkormányzati rendelethez</v>
      </c>
    </row>
    <row r="2" spans="1:3" s="469" customFormat="1" ht="25.5" customHeight="1">
      <c r="A2" s="420" t="s">
        <v>197</v>
      </c>
      <c r="B2" s="363" t="s">
        <v>577</v>
      </c>
      <c r="C2" s="377" t="s">
        <v>58</v>
      </c>
    </row>
    <row r="3" spans="1:3" s="469" customFormat="1" ht="24.75" thickBot="1">
      <c r="A3" s="463" t="s">
        <v>196</v>
      </c>
      <c r="B3" s="364" t="s">
        <v>414</v>
      </c>
      <c r="C3" s="378" t="s">
        <v>58</v>
      </c>
    </row>
    <row r="4" spans="1:3" s="470" customFormat="1" ht="15.75" customHeight="1" thickBot="1">
      <c r="A4" s="231"/>
      <c r="B4" s="231"/>
      <c r="C4" s="232">
        <f>'9.2.1. sz. mell'!C4</f>
        <v>0</v>
      </c>
    </row>
    <row r="5" spans="1:3" ht="13.5" thickBot="1">
      <c r="A5" s="421" t="s">
        <v>198</v>
      </c>
      <c r="B5" s="233" t="s">
        <v>561</v>
      </c>
      <c r="C5" s="234" t="s">
        <v>54</v>
      </c>
    </row>
    <row r="6" spans="1:3" s="471" customFormat="1" ht="12.75" customHeight="1" thickBot="1">
      <c r="A6" s="198"/>
      <c r="B6" s="199" t="s">
        <v>489</v>
      </c>
      <c r="C6" s="200" t="s">
        <v>490</v>
      </c>
    </row>
    <row r="7" spans="1:3" s="471" customFormat="1" ht="15.75" customHeight="1" thickBot="1">
      <c r="A7" s="235"/>
      <c r="B7" s="236" t="s">
        <v>55</v>
      </c>
      <c r="C7" s="237"/>
    </row>
    <row r="8" spans="1:3" s="379" customFormat="1" ht="12" customHeight="1" thickBot="1">
      <c r="A8" s="198" t="s">
        <v>18</v>
      </c>
      <c r="B8" s="238" t="s">
        <v>516</v>
      </c>
      <c r="C8" s="322">
        <f>SUM(C9:C19)</f>
        <v>0</v>
      </c>
    </row>
    <row r="9" spans="1:3" s="379" customFormat="1" ht="12" customHeight="1">
      <c r="A9" s="464" t="s">
        <v>97</v>
      </c>
      <c r="B9" s="10" t="s">
        <v>272</v>
      </c>
      <c r="C9" s="368"/>
    </row>
    <row r="10" spans="1:3" s="379" customFormat="1" ht="12" customHeight="1">
      <c r="A10" s="465" t="s">
        <v>98</v>
      </c>
      <c r="B10" s="8" t="s">
        <v>273</v>
      </c>
      <c r="C10" s="320"/>
    </row>
    <row r="11" spans="1:3" s="379" customFormat="1" ht="12" customHeight="1">
      <c r="A11" s="465" t="s">
        <v>99</v>
      </c>
      <c r="B11" s="8" t="s">
        <v>274</v>
      </c>
      <c r="C11" s="320"/>
    </row>
    <row r="12" spans="1:3" s="379" customFormat="1" ht="12" customHeight="1">
      <c r="A12" s="465" t="s">
        <v>100</v>
      </c>
      <c r="B12" s="8" t="s">
        <v>275</v>
      </c>
      <c r="C12" s="320"/>
    </row>
    <row r="13" spans="1:3" s="379" customFormat="1" ht="12" customHeight="1">
      <c r="A13" s="465" t="s">
        <v>141</v>
      </c>
      <c r="B13" s="8" t="s">
        <v>276</v>
      </c>
      <c r="C13" s="320"/>
    </row>
    <row r="14" spans="1:3" s="379" customFormat="1" ht="12" customHeight="1">
      <c r="A14" s="465" t="s">
        <v>101</v>
      </c>
      <c r="B14" s="8" t="s">
        <v>395</v>
      </c>
      <c r="C14" s="320"/>
    </row>
    <row r="15" spans="1:3" s="379" customFormat="1" ht="12" customHeight="1">
      <c r="A15" s="465" t="s">
        <v>102</v>
      </c>
      <c r="B15" s="7" t="s">
        <v>396</v>
      </c>
      <c r="C15" s="320"/>
    </row>
    <row r="16" spans="1:3" s="379" customFormat="1" ht="12" customHeight="1">
      <c r="A16" s="465" t="s">
        <v>111</v>
      </c>
      <c r="B16" s="8" t="s">
        <v>279</v>
      </c>
      <c r="C16" s="369"/>
    </row>
    <row r="17" spans="1:3" s="472" customFormat="1" ht="12" customHeight="1">
      <c r="A17" s="465" t="s">
        <v>112</v>
      </c>
      <c r="B17" s="8" t="s">
        <v>280</v>
      </c>
      <c r="C17" s="320"/>
    </row>
    <row r="18" spans="1:3" s="472" customFormat="1" ht="12" customHeight="1">
      <c r="A18" s="465" t="s">
        <v>113</v>
      </c>
      <c r="B18" s="8" t="s">
        <v>432</v>
      </c>
      <c r="C18" s="321"/>
    </row>
    <row r="19" spans="1:3" s="472" customFormat="1" ht="12" customHeight="1" thickBot="1">
      <c r="A19" s="465" t="s">
        <v>114</v>
      </c>
      <c r="B19" s="7" t="s">
        <v>281</v>
      </c>
      <c r="C19" s="321"/>
    </row>
    <row r="20" spans="1:3" s="379" customFormat="1" ht="12" customHeight="1" thickBot="1">
      <c r="A20" s="198" t="s">
        <v>19</v>
      </c>
      <c r="B20" s="238" t="s">
        <v>397</v>
      </c>
      <c r="C20" s="322">
        <f>SUM(C21:C23)</f>
        <v>0</v>
      </c>
    </row>
    <row r="21" spans="1:3" s="472" customFormat="1" ht="12" customHeight="1">
      <c r="A21" s="465" t="s">
        <v>103</v>
      </c>
      <c r="B21" s="9" t="s">
        <v>253</v>
      </c>
      <c r="C21" s="320"/>
    </row>
    <row r="22" spans="1:3" s="472" customFormat="1" ht="12" customHeight="1">
      <c r="A22" s="465" t="s">
        <v>104</v>
      </c>
      <c r="B22" s="8" t="s">
        <v>398</v>
      </c>
      <c r="C22" s="320"/>
    </row>
    <row r="23" spans="1:3" s="472" customFormat="1" ht="12" customHeight="1">
      <c r="A23" s="465" t="s">
        <v>105</v>
      </c>
      <c r="B23" s="8" t="s">
        <v>399</v>
      </c>
      <c r="C23" s="320"/>
    </row>
    <row r="24" spans="1:3" s="472" customFormat="1" ht="12" customHeight="1" thickBot="1">
      <c r="A24" s="465" t="s">
        <v>106</v>
      </c>
      <c r="B24" s="8" t="s">
        <v>517</v>
      </c>
      <c r="C24" s="320"/>
    </row>
    <row r="25" spans="1:3" s="472" customFormat="1" ht="12" customHeight="1" thickBot="1">
      <c r="A25" s="206" t="s">
        <v>20</v>
      </c>
      <c r="B25" s="123" t="s">
        <v>167</v>
      </c>
      <c r="C25" s="349"/>
    </row>
    <row r="26" spans="1:3" s="472" customFormat="1" ht="12" customHeight="1" thickBot="1">
      <c r="A26" s="206" t="s">
        <v>21</v>
      </c>
      <c r="B26" s="123" t="s">
        <v>518</v>
      </c>
      <c r="C26" s="322">
        <f>+C27+C28+C29</f>
        <v>0</v>
      </c>
    </row>
    <row r="27" spans="1:3" s="472" customFormat="1" ht="12" customHeight="1">
      <c r="A27" s="466" t="s">
        <v>263</v>
      </c>
      <c r="B27" s="467" t="s">
        <v>258</v>
      </c>
      <c r="C27" s="78"/>
    </row>
    <row r="28" spans="1:3" s="472" customFormat="1" ht="12" customHeight="1">
      <c r="A28" s="466" t="s">
        <v>264</v>
      </c>
      <c r="B28" s="467" t="s">
        <v>398</v>
      </c>
      <c r="C28" s="320"/>
    </row>
    <row r="29" spans="1:3" s="472" customFormat="1" ht="12" customHeight="1">
      <c r="A29" s="466" t="s">
        <v>265</v>
      </c>
      <c r="B29" s="468" t="s">
        <v>401</v>
      </c>
      <c r="C29" s="320"/>
    </row>
    <row r="30" spans="1:3" s="472" customFormat="1" ht="12" customHeight="1" thickBot="1">
      <c r="A30" s="465" t="s">
        <v>266</v>
      </c>
      <c r="B30" s="140" t="s">
        <v>519</v>
      </c>
      <c r="C30" s="82"/>
    </row>
    <row r="31" spans="1:3" s="472" customFormat="1" ht="12" customHeight="1" thickBot="1">
      <c r="A31" s="206" t="s">
        <v>22</v>
      </c>
      <c r="B31" s="123" t="s">
        <v>402</v>
      </c>
      <c r="C31" s="322">
        <f>+C32+C33+C34</f>
        <v>0</v>
      </c>
    </row>
    <row r="32" spans="1:3" s="472" customFormat="1" ht="12" customHeight="1">
      <c r="A32" s="466" t="s">
        <v>90</v>
      </c>
      <c r="B32" s="467" t="s">
        <v>286</v>
      </c>
      <c r="C32" s="78"/>
    </row>
    <row r="33" spans="1:3" s="472" customFormat="1" ht="12" customHeight="1">
      <c r="A33" s="466" t="s">
        <v>91</v>
      </c>
      <c r="B33" s="468" t="s">
        <v>287</v>
      </c>
      <c r="C33" s="323"/>
    </row>
    <row r="34" spans="1:3" s="472" customFormat="1" ht="12" customHeight="1" thickBot="1">
      <c r="A34" s="465" t="s">
        <v>92</v>
      </c>
      <c r="B34" s="140" t="s">
        <v>288</v>
      </c>
      <c r="C34" s="82"/>
    </row>
    <row r="35" spans="1:3" s="379" customFormat="1" ht="12" customHeight="1" thickBot="1">
      <c r="A35" s="206" t="s">
        <v>23</v>
      </c>
      <c r="B35" s="123" t="s">
        <v>371</v>
      </c>
      <c r="C35" s="349"/>
    </row>
    <row r="36" spans="1:3" s="379" customFormat="1" ht="12" customHeight="1" thickBot="1">
      <c r="A36" s="206" t="s">
        <v>24</v>
      </c>
      <c r="B36" s="123" t="s">
        <v>403</v>
      </c>
      <c r="C36" s="370"/>
    </row>
    <row r="37" spans="1:3" s="379" customFormat="1" ht="12" customHeight="1" thickBot="1">
      <c r="A37" s="198" t="s">
        <v>25</v>
      </c>
      <c r="B37" s="123" t="s">
        <v>404</v>
      </c>
      <c r="C37" s="371">
        <f>+C8+C20+C25+C26+C31+C35+C36</f>
        <v>0</v>
      </c>
    </row>
    <row r="38" spans="1:3" s="379" customFormat="1" ht="12" customHeight="1" thickBot="1">
      <c r="A38" s="239" t="s">
        <v>26</v>
      </c>
      <c r="B38" s="123" t="s">
        <v>405</v>
      </c>
      <c r="C38" s="371">
        <f>+C39+C40+C41</f>
        <v>0</v>
      </c>
    </row>
    <row r="39" spans="1:3" s="379" customFormat="1" ht="12" customHeight="1">
      <c r="A39" s="466" t="s">
        <v>406</v>
      </c>
      <c r="B39" s="467" t="s">
        <v>231</v>
      </c>
      <c r="C39" s="78"/>
    </row>
    <row r="40" spans="1:3" s="379" customFormat="1" ht="12" customHeight="1">
      <c r="A40" s="466" t="s">
        <v>407</v>
      </c>
      <c r="B40" s="468" t="s">
        <v>2</v>
      </c>
      <c r="C40" s="323"/>
    </row>
    <row r="41" spans="1:3" s="472" customFormat="1" ht="12" customHeight="1" thickBot="1">
      <c r="A41" s="465" t="s">
        <v>408</v>
      </c>
      <c r="B41" s="140" t="s">
        <v>409</v>
      </c>
      <c r="C41" s="82"/>
    </row>
    <row r="42" spans="1:3" s="472" customFormat="1" ht="15" customHeight="1" thickBot="1">
      <c r="A42" s="239" t="s">
        <v>27</v>
      </c>
      <c r="B42" s="240" t="s">
        <v>410</v>
      </c>
      <c r="C42" s="374">
        <f>+C37+C38</f>
        <v>0</v>
      </c>
    </row>
    <row r="43" spans="1:3" s="472" customFormat="1" ht="15" customHeight="1">
      <c r="A43" s="241"/>
      <c r="B43" s="242"/>
      <c r="C43" s="372"/>
    </row>
    <row r="44" spans="1:3" ht="13.5" thickBot="1">
      <c r="A44" s="243"/>
      <c r="B44" s="244"/>
      <c r="C44" s="373"/>
    </row>
    <row r="45" spans="1:3" s="471" customFormat="1" ht="16.5" customHeight="1" thickBot="1">
      <c r="A45" s="245"/>
      <c r="B45" s="246" t="s">
        <v>56</v>
      </c>
      <c r="C45" s="374"/>
    </row>
    <row r="46" spans="1:3" s="473" customFormat="1" ht="12" customHeight="1" thickBot="1">
      <c r="A46" s="206" t="s">
        <v>18</v>
      </c>
      <c r="B46" s="123" t="s">
        <v>411</v>
      </c>
      <c r="C46" s="322">
        <f>SUM(C47:C51)</f>
        <v>0</v>
      </c>
    </row>
    <row r="47" spans="1:3" ht="12" customHeight="1">
      <c r="A47" s="465" t="s">
        <v>97</v>
      </c>
      <c r="B47" s="9" t="s">
        <v>48</v>
      </c>
      <c r="C47" s="78"/>
    </row>
    <row r="48" spans="1:3" ht="12" customHeight="1">
      <c r="A48" s="465" t="s">
        <v>98</v>
      </c>
      <c r="B48" s="8" t="s">
        <v>176</v>
      </c>
      <c r="C48" s="81"/>
    </row>
    <row r="49" spans="1:3" ht="12" customHeight="1">
      <c r="A49" s="465" t="s">
        <v>99</v>
      </c>
      <c r="B49" s="8" t="s">
        <v>133</v>
      </c>
      <c r="C49" s="81"/>
    </row>
    <row r="50" spans="1:3" ht="12" customHeight="1">
      <c r="A50" s="465" t="s">
        <v>100</v>
      </c>
      <c r="B50" s="8" t="s">
        <v>177</v>
      </c>
      <c r="C50" s="81"/>
    </row>
    <row r="51" spans="1:3" ht="12" customHeight="1" thickBot="1">
      <c r="A51" s="465" t="s">
        <v>141</v>
      </c>
      <c r="B51" s="8" t="s">
        <v>178</v>
      </c>
      <c r="C51" s="81"/>
    </row>
    <row r="52" spans="1:3" ht="12" customHeight="1" thickBot="1">
      <c r="A52" s="206" t="s">
        <v>19</v>
      </c>
      <c r="B52" s="123" t="s">
        <v>412</v>
      </c>
      <c r="C52" s="322">
        <f>SUM(C53:C55)</f>
        <v>0</v>
      </c>
    </row>
    <row r="53" spans="1:3" s="473" customFormat="1" ht="12" customHeight="1">
      <c r="A53" s="465" t="s">
        <v>103</v>
      </c>
      <c r="B53" s="9" t="s">
        <v>224</v>
      </c>
      <c r="C53" s="78"/>
    </row>
    <row r="54" spans="1:3" ht="12" customHeight="1">
      <c r="A54" s="465" t="s">
        <v>104</v>
      </c>
      <c r="B54" s="8" t="s">
        <v>180</v>
      </c>
      <c r="C54" s="81"/>
    </row>
    <row r="55" spans="1:3" ht="12" customHeight="1">
      <c r="A55" s="465" t="s">
        <v>105</v>
      </c>
      <c r="B55" s="8" t="s">
        <v>57</v>
      </c>
      <c r="C55" s="81"/>
    </row>
    <row r="56" spans="1:3" ht="12" customHeight="1" thickBot="1">
      <c r="A56" s="465" t="s">
        <v>106</v>
      </c>
      <c r="B56" s="8" t="s">
        <v>520</v>
      </c>
      <c r="C56" s="81"/>
    </row>
    <row r="57" spans="1:3" ht="15" customHeight="1" thickBot="1">
      <c r="A57" s="206" t="s">
        <v>20</v>
      </c>
      <c r="B57" s="123" t="s">
        <v>13</v>
      </c>
      <c r="C57" s="349"/>
    </row>
    <row r="58" spans="1:3" ht="13.5" thickBot="1">
      <c r="A58" s="206" t="s">
        <v>21</v>
      </c>
      <c r="B58" s="247" t="s">
        <v>527</v>
      </c>
      <c r="C58" s="375">
        <f>+C46+C52+C57</f>
        <v>0</v>
      </c>
    </row>
    <row r="59" ht="15" customHeight="1" thickBot="1">
      <c r="C59" s="376"/>
    </row>
    <row r="60" spans="1:3" ht="14.25" customHeight="1" thickBot="1">
      <c r="A60" s="250" t="s">
        <v>515</v>
      </c>
      <c r="B60" s="251"/>
      <c r="C60" s="121"/>
    </row>
    <row r="61" spans="1:3" ht="13.5" thickBot="1">
      <c r="A61" s="250" t="s">
        <v>199</v>
      </c>
      <c r="B61" s="251"/>
      <c r="C61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52">
      <selection activeCell="B2" sqref="B2"/>
    </sheetView>
  </sheetViews>
  <sheetFormatPr defaultColWidth="9.00390625" defaultRowHeight="12.75"/>
  <cols>
    <col min="1" max="1" width="13.875" style="248" customWidth="1"/>
    <col min="2" max="2" width="79.125" style="249" customWidth="1"/>
    <col min="3" max="3" width="25.00390625" style="249" customWidth="1"/>
    <col min="4" max="16384" width="9.375" style="249" customWidth="1"/>
  </cols>
  <sheetData>
    <row r="1" spans="1:3" s="228" customFormat="1" ht="21" customHeight="1" thickBot="1">
      <c r="A1" s="227"/>
      <c r="B1" s="229"/>
      <c r="C1" s="572" t="str">
        <f>+CONCATENATE("9.2.3. melléklet a ……/",LEFT(ÖSSZEFÜGGÉSEK!A5,4),". (….) önkormányzati rendelethez")</f>
        <v>9.2.3. melléklet a ……/2019. (….) önkormányzati rendelethez</v>
      </c>
    </row>
    <row r="2" spans="1:3" s="469" customFormat="1" ht="25.5" customHeight="1">
      <c r="A2" s="420" t="s">
        <v>197</v>
      </c>
      <c r="B2" s="363" t="s">
        <v>577</v>
      </c>
      <c r="C2" s="377" t="s">
        <v>58</v>
      </c>
    </row>
    <row r="3" spans="1:3" s="469" customFormat="1" ht="24.75" thickBot="1">
      <c r="A3" s="463" t="s">
        <v>196</v>
      </c>
      <c r="B3" s="364" t="s">
        <v>528</v>
      </c>
      <c r="C3" s="378" t="s">
        <v>59</v>
      </c>
    </row>
    <row r="4" spans="1:3" s="470" customFormat="1" ht="15.75" customHeight="1" thickBot="1">
      <c r="A4" s="231"/>
      <c r="B4" s="231"/>
      <c r="C4" s="232">
        <f>'9.2.2. sz.  mell'!C4</f>
        <v>0</v>
      </c>
    </row>
    <row r="5" spans="1:3" ht="13.5" thickBot="1">
      <c r="A5" s="421" t="s">
        <v>198</v>
      </c>
      <c r="B5" s="233" t="s">
        <v>561</v>
      </c>
      <c r="C5" s="234" t="s">
        <v>54</v>
      </c>
    </row>
    <row r="6" spans="1:3" s="471" customFormat="1" ht="12.75" customHeight="1" thickBot="1">
      <c r="A6" s="198"/>
      <c r="B6" s="199" t="s">
        <v>489</v>
      </c>
      <c r="C6" s="200" t="s">
        <v>490</v>
      </c>
    </row>
    <row r="7" spans="1:3" s="471" customFormat="1" ht="15.75" customHeight="1" thickBot="1">
      <c r="A7" s="235"/>
      <c r="B7" s="236" t="s">
        <v>55</v>
      </c>
      <c r="C7" s="237"/>
    </row>
    <row r="8" spans="1:3" s="379" customFormat="1" ht="12" customHeight="1" thickBot="1">
      <c r="A8" s="198" t="s">
        <v>18</v>
      </c>
      <c r="B8" s="238" t="s">
        <v>516</v>
      </c>
      <c r="C8" s="322">
        <f>SUM(C9:C19)</f>
        <v>0</v>
      </c>
    </row>
    <row r="9" spans="1:3" s="379" customFormat="1" ht="12" customHeight="1">
      <c r="A9" s="464" t="s">
        <v>97</v>
      </c>
      <c r="B9" s="10" t="s">
        <v>272</v>
      </c>
      <c r="C9" s="368"/>
    </row>
    <row r="10" spans="1:3" s="379" customFormat="1" ht="12" customHeight="1">
      <c r="A10" s="465" t="s">
        <v>98</v>
      </c>
      <c r="B10" s="8" t="s">
        <v>273</v>
      </c>
      <c r="C10" s="320"/>
    </row>
    <row r="11" spans="1:3" s="379" customFormat="1" ht="12" customHeight="1">
      <c r="A11" s="465" t="s">
        <v>99</v>
      </c>
      <c r="B11" s="8" t="s">
        <v>274</v>
      </c>
      <c r="C11" s="320"/>
    </row>
    <row r="12" spans="1:3" s="379" customFormat="1" ht="12" customHeight="1">
      <c r="A12" s="465" t="s">
        <v>100</v>
      </c>
      <c r="B12" s="8" t="s">
        <v>275</v>
      </c>
      <c r="C12" s="320"/>
    </row>
    <row r="13" spans="1:3" s="379" customFormat="1" ht="12" customHeight="1">
      <c r="A13" s="465" t="s">
        <v>141</v>
      </c>
      <c r="B13" s="8" t="s">
        <v>276</v>
      </c>
      <c r="C13" s="320"/>
    </row>
    <row r="14" spans="1:3" s="379" customFormat="1" ht="12" customHeight="1">
      <c r="A14" s="465" t="s">
        <v>101</v>
      </c>
      <c r="B14" s="8" t="s">
        <v>395</v>
      </c>
      <c r="C14" s="320"/>
    </row>
    <row r="15" spans="1:3" s="379" customFormat="1" ht="12" customHeight="1">
      <c r="A15" s="465" t="s">
        <v>102</v>
      </c>
      <c r="B15" s="7" t="s">
        <v>396</v>
      </c>
      <c r="C15" s="320"/>
    </row>
    <row r="16" spans="1:3" s="379" customFormat="1" ht="12" customHeight="1">
      <c r="A16" s="465" t="s">
        <v>111</v>
      </c>
      <c r="B16" s="8" t="s">
        <v>279</v>
      </c>
      <c r="C16" s="369"/>
    </row>
    <row r="17" spans="1:3" s="472" customFormat="1" ht="12" customHeight="1">
      <c r="A17" s="465" t="s">
        <v>112</v>
      </c>
      <c r="B17" s="8" t="s">
        <v>280</v>
      </c>
      <c r="C17" s="320"/>
    </row>
    <row r="18" spans="1:3" s="472" customFormat="1" ht="12" customHeight="1">
      <c r="A18" s="465" t="s">
        <v>113</v>
      </c>
      <c r="B18" s="8" t="s">
        <v>432</v>
      </c>
      <c r="C18" s="321"/>
    </row>
    <row r="19" spans="1:3" s="472" customFormat="1" ht="12" customHeight="1" thickBot="1">
      <c r="A19" s="465" t="s">
        <v>114</v>
      </c>
      <c r="B19" s="7" t="s">
        <v>281</v>
      </c>
      <c r="C19" s="321"/>
    </row>
    <row r="20" spans="1:3" s="379" customFormat="1" ht="12" customHeight="1" thickBot="1">
      <c r="A20" s="198" t="s">
        <v>19</v>
      </c>
      <c r="B20" s="238" t="s">
        <v>397</v>
      </c>
      <c r="C20" s="322">
        <f>SUM(C21:C23)</f>
        <v>0</v>
      </c>
    </row>
    <row r="21" spans="1:3" s="472" customFormat="1" ht="12" customHeight="1">
      <c r="A21" s="465" t="s">
        <v>103</v>
      </c>
      <c r="B21" s="9" t="s">
        <v>253</v>
      </c>
      <c r="C21" s="320"/>
    </row>
    <row r="22" spans="1:3" s="472" customFormat="1" ht="12" customHeight="1">
      <c r="A22" s="465" t="s">
        <v>104</v>
      </c>
      <c r="B22" s="8" t="s">
        <v>398</v>
      </c>
      <c r="C22" s="320"/>
    </row>
    <row r="23" spans="1:3" s="472" customFormat="1" ht="12" customHeight="1">
      <c r="A23" s="465" t="s">
        <v>105</v>
      </c>
      <c r="B23" s="8" t="s">
        <v>399</v>
      </c>
      <c r="C23" s="320"/>
    </row>
    <row r="24" spans="1:3" s="472" customFormat="1" ht="12" customHeight="1" thickBot="1">
      <c r="A24" s="465" t="s">
        <v>106</v>
      </c>
      <c r="B24" s="8" t="s">
        <v>517</v>
      </c>
      <c r="C24" s="320"/>
    </row>
    <row r="25" spans="1:3" s="472" customFormat="1" ht="12" customHeight="1" thickBot="1">
      <c r="A25" s="206" t="s">
        <v>20</v>
      </c>
      <c r="B25" s="123" t="s">
        <v>167</v>
      </c>
      <c r="C25" s="349"/>
    </row>
    <row r="26" spans="1:3" s="472" customFormat="1" ht="12" customHeight="1" thickBot="1">
      <c r="A26" s="206" t="s">
        <v>21</v>
      </c>
      <c r="B26" s="123" t="s">
        <v>518</v>
      </c>
      <c r="C26" s="322">
        <f>+C27+C28+C29</f>
        <v>0</v>
      </c>
    </row>
    <row r="27" spans="1:3" s="472" customFormat="1" ht="12" customHeight="1">
      <c r="A27" s="466" t="s">
        <v>263</v>
      </c>
      <c r="B27" s="467" t="s">
        <v>258</v>
      </c>
      <c r="C27" s="78"/>
    </row>
    <row r="28" spans="1:3" s="472" customFormat="1" ht="12" customHeight="1">
      <c r="A28" s="466" t="s">
        <v>264</v>
      </c>
      <c r="B28" s="467" t="s">
        <v>398</v>
      </c>
      <c r="C28" s="320"/>
    </row>
    <row r="29" spans="1:3" s="472" customFormat="1" ht="12" customHeight="1">
      <c r="A29" s="466" t="s">
        <v>265</v>
      </c>
      <c r="B29" s="468" t="s">
        <v>401</v>
      </c>
      <c r="C29" s="320"/>
    </row>
    <row r="30" spans="1:3" s="472" customFormat="1" ht="12" customHeight="1" thickBot="1">
      <c r="A30" s="465" t="s">
        <v>266</v>
      </c>
      <c r="B30" s="140" t="s">
        <v>519</v>
      </c>
      <c r="C30" s="82"/>
    </row>
    <row r="31" spans="1:3" s="472" customFormat="1" ht="12" customHeight="1" thickBot="1">
      <c r="A31" s="206" t="s">
        <v>22</v>
      </c>
      <c r="B31" s="123" t="s">
        <v>402</v>
      </c>
      <c r="C31" s="322">
        <f>+C32+C33+C34</f>
        <v>0</v>
      </c>
    </row>
    <row r="32" spans="1:3" s="472" customFormat="1" ht="12" customHeight="1">
      <c r="A32" s="466" t="s">
        <v>90</v>
      </c>
      <c r="B32" s="467" t="s">
        <v>286</v>
      </c>
      <c r="C32" s="78"/>
    </row>
    <row r="33" spans="1:3" s="472" customFormat="1" ht="12" customHeight="1">
      <c r="A33" s="466" t="s">
        <v>91</v>
      </c>
      <c r="B33" s="468" t="s">
        <v>287</v>
      </c>
      <c r="C33" s="323"/>
    </row>
    <row r="34" spans="1:3" s="472" customFormat="1" ht="12" customHeight="1" thickBot="1">
      <c r="A34" s="465" t="s">
        <v>92</v>
      </c>
      <c r="B34" s="140" t="s">
        <v>288</v>
      </c>
      <c r="C34" s="82"/>
    </row>
    <row r="35" spans="1:3" s="379" customFormat="1" ht="12" customHeight="1" thickBot="1">
      <c r="A35" s="206" t="s">
        <v>23</v>
      </c>
      <c r="B35" s="123" t="s">
        <v>371</v>
      </c>
      <c r="C35" s="349"/>
    </row>
    <row r="36" spans="1:3" s="379" customFormat="1" ht="12" customHeight="1" thickBot="1">
      <c r="A36" s="206" t="s">
        <v>24</v>
      </c>
      <c r="B36" s="123" t="s">
        <v>403</v>
      </c>
      <c r="C36" s="370"/>
    </row>
    <row r="37" spans="1:3" s="379" customFormat="1" ht="12" customHeight="1" thickBot="1">
      <c r="A37" s="198" t="s">
        <v>25</v>
      </c>
      <c r="B37" s="123" t="s">
        <v>404</v>
      </c>
      <c r="C37" s="371">
        <f>+C8+C20+C25+C26+C31+C35+C36</f>
        <v>0</v>
      </c>
    </row>
    <row r="38" spans="1:3" s="379" customFormat="1" ht="12" customHeight="1" thickBot="1">
      <c r="A38" s="239" t="s">
        <v>26</v>
      </c>
      <c r="B38" s="123" t="s">
        <v>405</v>
      </c>
      <c r="C38" s="371">
        <f>+C39+C40+C41</f>
        <v>0</v>
      </c>
    </row>
    <row r="39" spans="1:3" s="379" customFormat="1" ht="12" customHeight="1">
      <c r="A39" s="466" t="s">
        <v>406</v>
      </c>
      <c r="B39" s="467" t="s">
        <v>231</v>
      </c>
      <c r="C39" s="78"/>
    </row>
    <row r="40" spans="1:3" s="379" customFormat="1" ht="12" customHeight="1">
      <c r="A40" s="466" t="s">
        <v>407</v>
      </c>
      <c r="B40" s="468" t="s">
        <v>2</v>
      </c>
      <c r="C40" s="323"/>
    </row>
    <row r="41" spans="1:3" s="472" customFormat="1" ht="12" customHeight="1" thickBot="1">
      <c r="A41" s="465" t="s">
        <v>408</v>
      </c>
      <c r="B41" s="140" t="s">
        <v>409</v>
      </c>
      <c r="C41" s="82"/>
    </row>
    <row r="42" spans="1:3" s="472" customFormat="1" ht="15" customHeight="1" thickBot="1">
      <c r="A42" s="239" t="s">
        <v>27</v>
      </c>
      <c r="B42" s="240" t="s">
        <v>410</v>
      </c>
      <c r="C42" s="374">
        <f>+C37+C38</f>
        <v>0</v>
      </c>
    </row>
    <row r="43" spans="1:3" s="472" customFormat="1" ht="15" customHeight="1">
      <c r="A43" s="241"/>
      <c r="B43" s="242"/>
      <c r="C43" s="372"/>
    </row>
    <row r="44" spans="1:3" ht="13.5" thickBot="1">
      <c r="A44" s="243"/>
      <c r="B44" s="244"/>
      <c r="C44" s="373"/>
    </row>
    <row r="45" spans="1:3" s="471" customFormat="1" ht="16.5" customHeight="1" thickBot="1">
      <c r="A45" s="245"/>
      <c r="B45" s="246" t="s">
        <v>56</v>
      </c>
      <c r="C45" s="374"/>
    </row>
    <row r="46" spans="1:3" s="473" customFormat="1" ht="12" customHeight="1" thickBot="1">
      <c r="A46" s="206" t="s">
        <v>18</v>
      </c>
      <c r="B46" s="123" t="s">
        <v>411</v>
      </c>
      <c r="C46" s="322">
        <f>SUM(C47:C51)</f>
        <v>0</v>
      </c>
    </row>
    <row r="47" spans="1:3" ht="12" customHeight="1">
      <c r="A47" s="465" t="s">
        <v>97</v>
      </c>
      <c r="B47" s="9" t="s">
        <v>48</v>
      </c>
      <c r="C47" s="78"/>
    </row>
    <row r="48" spans="1:3" ht="12" customHeight="1">
      <c r="A48" s="465" t="s">
        <v>98</v>
      </c>
      <c r="B48" s="8" t="s">
        <v>176</v>
      </c>
      <c r="C48" s="81"/>
    </row>
    <row r="49" spans="1:3" ht="12" customHeight="1">
      <c r="A49" s="465" t="s">
        <v>99</v>
      </c>
      <c r="B49" s="8" t="s">
        <v>133</v>
      </c>
      <c r="C49" s="81"/>
    </row>
    <row r="50" spans="1:3" ht="12" customHeight="1">
      <c r="A50" s="465" t="s">
        <v>100</v>
      </c>
      <c r="B50" s="8" t="s">
        <v>177</v>
      </c>
      <c r="C50" s="81"/>
    </row>
    <row r="51" spans="1:3" ht="12" customHeight="1" thickBot="1">
      <c r="A51" s="465" t="s">
        <v>141</v>
      </c>
      <c r="B51" s="8" t="s">
        <v>178</v>
      </c>
      <c r="C51" s="81"/>
    </row>
    <row r="52" spans="1:3" ht="12" customHeight="1" thickBot="1">
      <c r="A52" s="206" t="s">
        <v>19</v>
      </c>
      <c r="B52" s="123" t="s">
        <v>412</v>
      </c>
      <c r="C52" s="322">
        <f>SUM(C53:C55)</f>
        <v>0</v>
      </c>
    </row>
    <row r="53" spans="1:3" s="473" customFormat="1" ht="12" customHeight="1">
      <c r="A53" s="465" t="s">
        <v>103</v>
      </c>
      <c r="B53" s="9" t="s">
        <v>224</v>
      </c>
      <c r="C53" s="78"/>
    </row>
    <row r="54" spans="1:3" ht="12" customHeight="1">
      <c r="A54" s="465" t="s">
        <v>104</v>
      </c>
      <c r="B54" s="8" t="s">
        <v>180</v>
      </c>
      <c r="C54" s="81"/>
    </row>
    <row r="55" spans="1:3" ht="12" customHeight="1">
      <c r="A55" s="465" t="s">
        <v>105</v>
      </c>
      <c r="B55" s="8" t="s">
        <v>57</v>
      </c>
      <c r="C55" s="81"/>
    </row>
    <row r="56" spans="1:3" ht="12" customHeight="1" thickBot="1">
      <c r="A56" s="465" t="s">
        <v>106</v>
      </c>
      <c r="B56" s="8" t="s">
        <v>520</v>
      </c>
      <c r="C56" s="81"/>
    </row>
    <row r="57" spans="1:3" ht="15" customHeight="1" thickBot="1">
      <c r="A57" s="206" t="s">
        <v>20</v>
      </c>
      <c r="B57" s="123" t="s">
        <v>13</v>
      </c>
      <c r="C57" s="349"/>
    </row>
    <row r="58" spans="1:3" ht="13.5" thickBot="1">
      <c r="A58" s="206" t="s">
        <v>21</v>
      </c>
      <c r="B58" s="247" t="s">
        <v>527</v>
      </c>
      <c r="C58" s="375">
        <f>+C46+C52+C57</f>
        <v>0</v>
      </c>
    </row>
    <row r="59" ht="15" customHeight="1" thickBot="1">
      <c r="C59" s="376"/>
    </row>
    <row r="60" spans="1:3" ht="14.25" customHeight="1" thickBot="1">
      <c r="A60" s="250" t="s">
        <v>515</v>
      </c>
      <c r="B60" s="251"/>
      <c r="C60" s="121"/>
    </row>
    <row r="61" spans="1:3" ht="13.5" thickBot="1">
      <c r="A61" s="250" t="s">
        <v>199</v>
      </c>
      <c r="B61" s="251"/>
      <c r="C61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51">
      <selection activeCell="C60" sqref="C60"/>
    </sheetView>
  </sheetViews>
  <sheetFormatPr defaultColWidth="9.00390625" defaultRowHeight="12.75"/>
  <cols>
    <col min="1" max="1" width="13.875" style="248" customWidth="1"/>
    <col min="2" max="2" width="79.125" style="249" customWidth="1"/>
    <col min="3" max="3" width="25.00390625" style="249" customWidth="1"/>
    <col min="4" max="16384" width="9.375" style="249" customWidth="1"/>
  </cols>
  <sheetData>
    <row r="1" spans="1:3" s="228" customFormat="1" ht="21" customHeight="1" thickBot="1">
      <c r="A1" s="227"/>
      <c r="B1" s="229"/>
      <c r="C1" s="572" t="str">
        <f>+CONCATENATE("9.3. melléklet a ……/",LEFT(ÖSSZEFÜGGÉSEK!A5,4),". (….) önkormányzati rendelethez")</f>
        <v>9.3. melléklet a ……/2019. (….) önkormányzati rendelethez</v>
      </c>
    </row>
    <row r="2" spans="1:3" s="469" customFormat="1" ht="25.5" customHeight="1">
      <c r="A2" s="420" t="s">
        <v>197</v>
      </c>
      <c r="B2" s="363" t="s">
        <v>578</v>
      </c>
      <c r="C2" s="377" t="s">
        <v>59</v>
      </c>
    </row>
    <row r="3" spans="1:3" s="469" customFormat="1" ht="24.75" thickBot="1">
      <c r="A3" s="463" t="s">
        <v>196</v>
      </c>
      <c r="B3" s="364" t="s">
        <v>394</v>
      </c>
      <c r="C3" s="378"/>
    </row>
    <row r="4" spans="1:3" s="470" customFormat="1" ht="15.75" customHeight="1" thickBot="1">
      <c r="A4" s="231"/>
      <c r="B4" s="231"/>
      <c r="C4" s="232">
        <f>'9.2.3. sz. mell'!C4</f>
        <v>0</v>
      </c>
    </row>
    <row r="5" spans="1:3" ht="13.5" thickBot="1">
      <c r="A5" s="421" t="s">
        <v>198</v>
      </c>
      <c r="B5" s="233" t="s">
        <v>561</v>
      </c>
      <c r="C5" s="234" t="s">
        <v>54</v>
      </c>
    </row>
    <row r="6" spans="1:3" s="471" customFormat="1" ht="12.75" customHeight="1" thickBot="1">
      <c r="A6" s="198"/>
      <c r="B6" s="199" t="s">
        <v>489</v>
      </c>
      <c r="C6" s="200" t="s">
        <v>490</v>
      </c>
    </row>
    <row r="7" spans="1:3" s="471" customFormat="1" ht="15.75" customHeight="1" thickBot="1">
      <c r="A7" s="235"/>
      <c r="B7" s="236" t="s">
        <v>55</v>
      </c>
      <c r="C7" s="237"/>
    </row>
    <row r="8" spans="1:3" s="379" customFormat="1" ht="12" customHeight="1" thickBot="1">
      <c r="A8" s="198" t="s">
        <v>18</v>
      </c>
      <c r="B8" s="238" t="s">
        <v>516</v>
      </c>
      <c r="C8" s="322">
        <f>SUM(C9:C19)</f>
        <v>42516411</v>
      </c>
    </row>
    <row r="9" spans="1:3" s="379" customFormat="1" ht="12" customHeight="1">
      <c r="A9" s="464" t="s">
        <v>97</v>
      </c>
      <c r="B9" s="10" t="s">
        <v>272</v>
      </c>
      <c r="C9" s="368"/>
    </row>
    <row r="10" spans="1:3" s="379" customFormat="1" ht="12" customHeight="1">
      <c r="A10" s="465" t="s">
        <v>98</v>
      </c>
      <c r="B10" s="8" t="s">
        <v>273</v>
      </c>
      <c r="C10" s="320">
        <v>21079231</v>
      </c>
    </row>
    <row r="11" spans="1:3" s="379" customFormat="1" ht="12" customHeight="1">
      <c r="A11" s="465" t="s">
        <v>99</v>
      </c>
      <c r="B11" s="8" t="s">
        <v>274</v>
      </c>
      <c r="C11" s="320">
        <v>3600000</v>
      </c>
    </row>
    <row r="12" spans="1:3" s="379" customFormat="1" ht="12" customHeight="1">
      <c r="A12" s="465" t="s">
        <v>100</v>
      </c>
      <c r="B12" s="8" t="s">
        <v>275</v>
      </c>
      <c r="C12" s="320">
        <v>0</v>
      </c>
    </row>
    <row r="13" spans="1:3" s="379" customFormat="1" ht="12" customHeight="1">
      <c r="A13" s="465" t="s">
        <v>141</v>
      </c>
      <c r="B13" s="8" t="s">
        <v>276</v>
      </c>
      <c r="C13" s="320">
        <v>10945800</v>
      </c>
    </row>
    <row r="14" spans="1:3" s="379" customFormat="1" ht="12" customHeight="1">
      <c r="A14" s="465" t="s">
        <v>101</v>
      </c>
      <c r="B14" s="8" t="s">
        <v>395</v>
      </c>
      <c r="C14" s="320">
        <v>6891380</v>
      </c>
    </row>
    <row r="15" spans="1:3" s="379" customFormat="1" ht="12" customHeight="1">
      <c r="A15" s="465" t="s">
        <v>102</v>
      </c>
      <c r="B15" s="7" t="s">
        <v>396</v>
      </c>
      <c r="C15" s="320"/>
    </row>
    <row r="16" spans="1:3" s="379" customFormat="1" ht="12" customHeight="1">
      <c r="A16" s="465" t="s">
        <v>111</v>
      </c>
      <c r="B16" s="8" t="s">
        <v>279</v>
      </c>
      <c r="C16" s="369"/>
    </row>
    <row r="17" spans="1:3" s="472" customFormat="1" ht="12" customHeight="1">
      <c r="A17" s="465" t="s">
        <v>112</v>
      </c>
      <c r="B17" s="8" t="s">
        <v>280</v>
      </c>
      <c r="C17" s="320"/>
    </row>
    <row r="18" spans="1:3" s="472" customFormat="1" ht="12" customHeight="1">
      <c r="A18" s="465" t="s">
        <v>113</v>
      </c>
      <c r="B18" s="8" t="s">
        <v>432</v>
      </c>
      <c r="C18" s="321"/>
    </row>
    <row r="19" spans="1:3" s="472" customFormat="1" ht="12" customHeight="1" thickBot="1">
      <c r="A19" s="465" t="s">
        <v>114</v>
      </c>
      <c r="B19" s="7" t="s">
        <v>281</v>
      </c>
      <c r="C19" s="321"/>
    </row>
    <row r="20" spans="1:3" s="379" customFormat="1" ht="12" customHeight="1" thickBot="1">
      <c r="A20" s="198" t="s">
        <v>19</v>
      </c>
      <c r="B20" s="238" t="s">
        <v>397</v>
      </c>
      <c r="C20" s="322">
        <f>SUM(C21:C23)</f>
        <v>1</v>
      </c>
    </row>
    <row r="21" spans="1:3" s="472" customFormat="1" ht="12" customHeight="1">
      <c r="A21" s="465" t="s">
        <v>103</v>
      </c>
      <c r="B21" s="9" t="s">
        <v>253</v>
      </c>
      <c r="C21" s="320"/>
    </row>
    <row r="22" spans="1:3" s="472" customFormat="1" ht="12" customHeight="1">
      <c r="A22" s="465" t="s">
        <v>104</v>
      </c>
      <c r="B22" s="8" t="s">
        <v>398</v>
      </c>
      <c r="C22" s="320"/>
    </row>
    <row r="23" spans="1:3" s="472" customFormat="1" ht="12" customHeight="1">
      <c r="A23" s="465" t="s">
        <v>105</v>
      </c>
      <c r="B23" s="8" t="s">
        <v>399</v>
      </c>
      <c r="C23" s="320">
        <v>1</v>
      </c>
    </row>
    <row r="24" spans="1:3" s="472" customFormat="1" ht="12" customHeight="1" thickBot="1">
      <c r="A24" s="465" t="s">
        <v>106</v>
      </c>
      <c r="B24" s="8" t="s">
        <v>521</v>
      </c>
      <c r="C24" s="320"/>
    </row>
    <row r="25" spans="1:3" s="472" customFormat="1" ht="12" customHeight="1" thickBot="1">
      <c r="A25" s="206" t="s">
        <v>20</v>
      </c>
      <c r="B25" s="123" t="s">
        <v>167</v>
      </c>
      <c r="C25" s="349"/>
    </row>
    <row r="26" spans="1:3" s="472" customFormat="1" ht="12" customHeight="1" thickBot="1">
      <c r="A26" s="206" t="s">
        <v>21</v>
      </c>
      <c r="B26" s="123" t="s">
        <v>400</v>
      </c>
      <c r="C26" s="322">
        <f>+C27+C28</f>
        <v>0</v>
      </c>
    </row>
    <row r="27" spans="1:3" s="472" customFormat="1" ht="12" customHeight="1">
      <c r="A27" s="466" t="s">
        <v>263</v>
      </c>
      <c r="B27" s="467" t="s">
        <v>398</v>
      </c>
      <c r="C27" s="78"/>
    </row>
    <row r="28" spans="1:3" s="472" customFormat="1" ht="12" customHeight="1">
      <c r="A28" s="466" t="s">
        <v>264</v>
      </c>
      <c r="B28" s="468" t="s">
        <v>401</v>
      </c>
      <c r="C28" s="323"/>
    </row>
    <row r="29" spans="1:3" s="472" customFormat="1" ht="12" customHeight="1" thickBot="1">
      <c r="A29" s="465" t="s">
        <v>265</v>
      </c>
      <c r="B29" s="140" t="s">
        <v>522</v>
      </c>
      <c r="C29" s="82"/>
    </row>
    <row r="30" spans="1:3" s="472" customFormat="1" ht="12" customHeight="1" thickBot="1">
      <c r="A30" s="206" t="s">
        <v>22</v>
      </c>
      <c r="B30" s="123" t="s">
        <v>402</v>
      </c>
      <c r="C30" s="322">
        <f>+C31+C32+C33</f>
        <v>0</v>
      </c>
    </row>
    <row r="31" spans="1:3" s="472" customFormat="1" ht="12" customHeight="1">
      <c r="A31" s="466" t="s">
        <v>90</v>
      </c>
      <c r="B31" s="467" t="s">
        <v>286</v>
      </c>
      <c r="C31" s="78"/>
    </row>
    <row r="32" spans="1:3" s="472" customFormat="1" ht="12" customHeight="1">
      <c r="A32" s="466" t="s">
        <v>91</v>
      </c>
      <c r="B32" s="468" t="s">
        <v>287</v>
      </c>
      <c r="C32" s="323"/>
    </row>
    <row r="33" spans="1:3" s="472" customFormat="1" ht="12" customHeight="1" thickBot="1">
      <c r="A33" s="465" t="s">
        <v>92</v>
      </c>
      <c r="B33" s="140" t="s">
        <v>288</v>
      </c>
      <c r="C33" s="82"/>
    </row>
    <row r="34" spans="1:3" s="379" customFormat="1" ht="12" customHeight="1" thickBot="1">
      <c r="A34" s="206" t="s">
        <v>23</v>
      </c>
      <c r="B34" s="123" t="s">
        <v>371</v>
      </c>
      <c r="C34" s="349"/>
    </row>
    <row r="35" spans="1:3" s="379" customFormat="1" ht="12" customHeight="1" thickBot="1">
      <c r="A35" s="206" t="s">
        <v>24</v>
      </c>
      <c r="B35" s="123" t="s">
        <v>403</v>
      </c>
      <c r="C35" s="370"/>
    </row>
    <row r="36" spans="1:3" s="379" customFormat="1" ht="12" customHeight="1" thickBot="1">
      <c r="A36" s="198" t="s">
        <v>25</v>
      </c>
      <c r="B36" s="123" t="s">
        <v>523</v>
      </c>
      <c r="C36" s="371">
        <f>+C8+C20+C25+C26+C30+C34+C35</f>
        <v>42516412</v>
      </c>
    </row>
    <row r="37" spans="1:3" s="379" customFormat="1" ht="12" customHeight="1" thickBot="1">
      <c r="A37" s="239" t="s">
        <v>26</v>
      </c>
      <c r="B37" s="123" t="s">
        <v>405</v>
      </c>
      <c r="C37" s="371">
        <f>+C38+C39+C40</f>
        <v>924655</v>
      </c>
    </row>
    <row r="38" spans="1:3" s="379" customFormat="1" ht="12" customHeight="1">
      <c r="A38" s="466" t="s">
        <v>406</v>
      </c>
      <c r="B38" s="467" t="s">
        <v>231</v>
      </c>
      <c r="C38" s="78">
        <v>924655</v>
      </c>
    </row>
    <row r="39" spans="1:3" s="379" customFormat="1" ht="12" customHeight="1">
      <c r="A39" s="466" t="s">
        <v>407</v>
      </c>
      <c r="B39" s="468" t="s">
        <v>2</v>
      </c>
      <c r="C39" s="323"/>
    </row>
    <row r="40" spans="1:3" s="472" customFormat="1" ht="12" customHeight="1" thickBot="1">
      <c r="A40" s="465" t="s">
        <v>408</v>
      </c>
      <c r="B40" s="140" t="s">
        <v>409</v>
      </c>
      <c r="C40" s="82"/>
    </row>
    <row r="41" spans="1:3" s="472" customFormat="1" ht="15" customHeight="1" thickBot="1">
      <c r="A41" s="239" t="s">
        <v>27</v>
      </c>
      <c r="B41" s="240" t="s">
        <v>410</v>
      </c>
      <c r="C41" s="374">
        <f>+C36+C37</f>
        <v>43441067</v>
      </c>
    </row>
    <row r="42" spans="1:3" s="472" customFormat="1" ht="15" customHeight="1">
      <c r="A42" s="241"/>
      <c r="B42" s="242"/>
      <c r="C42" s="372"/>
    </row>
    <row r="43" spans="1:3" ht="13.5" thickBot="1">
      <c r="A43" s="243"/>
      <c r="B43" s="244"/>
      <c r="C43" s="373"/>
    </row>
    <row r="44" spans="1:3" s="471" customFormat="1" ht="16.5" customHeight="1" thickBot="1">
      <c r="A44" s="245"/>
      <c r="B44" s="246" t="s">
        <v>56</v>
      </c>
      <c r="C44" s="374"/>
    </row>
    <row r="45" spans="1:3" s="473" customFormat="1" ht="12" customHeight="1" thickBot="1">
      <c r="A45" s="206" t="s">
        <v>18</v>
      </c>
      <c r="B45" s="123" t="s">
        <v>411</v>
      </c>
      <c r="C45" s="322">
        <f>SUM(C46:C50)</f>
        <v>245323191</v>
      </c>
    </row>
    <row r="46" spans="1:3" ht="12" customHeight="1">
      <c r="A46" s="465" t="s">
        <v>97</v>
      </c>
      <c r="B46" s="9" t="s">
        <v>48</v>
      </c>
      <c r="C46" s="78">
        <v>93050681</v>
      </c>
    </row>
    <row r="47" spans="1:3" ht="12" customHeight="1">
      <c r="A47" s="465" t="s">
        <v>98</v>
      </c>
      <c r="B47" s="8" t="s">
        <v>176</v>
      </c>
      <c r="C47" s="81">
        <v>21619096</v>
      </c>
    </row>
    <row r="48" spans="1:3" ht="12" customHeight="1">
      <c r="A48" s="465" t="s">
        <v>99</v>
      </c>
      <c r="B48" s="8" t="s">
        <v>133</v>
      </c>
      <c r="C48" s="81">
        <v>130653414</v>
      </c>
    </row>
    <row r="49" spans="1:3" ht="12" customHeight="1">
      <c r="A49" s="465" t="s">
        <v>100</v>
      </c>
      <c r="B49" s="8" t="s">
        <v>177</v>
      </c>
      <c r="C49" s="81"/>
    </row>
    <row r="50" spans="1:3" ht="12" customHeight="1" thickBot="1">
      <c r="A50" s="465" t="s">
        <v>141</v>
      </c>
      <c r="B50" s="8" t="s">
        <v>178</v>
      </c>
      <c r="C50" s="81"/>
    </row>
    <row r="51" spans="1:3" ht="12" customHeight="1" thickBot="1">
      <c r="A51" s="206" t="s">
        <v>19</v>
      </c>
      <c r="B51" s="123" t="s">
        <v>412</v>
      </c>
      <c r="C51" s="322">
        <f>SUM(C52:C54)</f>
        <v>64000770</v>
      </c>
    </row>
    <row r="52" spans="1:3" s="473" customFormat="1" ht="12" customHeight="1">
      <c r="A52" s="465" t="s">
        <v>103</v>
      </c>
      <c r="B52" s="9" t="s">
        <v>224</v>
      </c>
      <c r="C52" s="78">
        <v>24138670</v>
      </c>
    </row>
    <row r="53" spans="1:3" ht="12" customHeight="1">
      <c r="A53" s="465" t="s">
        <v>104</v>
      </c>
      <c r="B53" s="8" t="s">
        <v>180</v>
      </c>
      <c r="C53" s="81">
        <v>39862100</v>
      </c>
    </row>
    <row r="54" spans="1:3" ht="12" customHeight="1">
      <c r="A54" s="465" t="s">
        <v>105</v>
      </c>
      <c r="B54" s="8" t="s">
        <v>57</v>
      </c>
      <c r="C54" s="81">
        <v>0</v>
      </c>
    </row>
    <row r="55" spans="1:3" ht="12" customHeight="1" thickBot="1">
      <c r="A55" s="465" t="s">
        <v>106</v>
      </c>
      <c r="B55" s="8" t="s">
        <v>520</v>
      </c>
      <c r="C55" s="81"/>
    </row>
    <row r="56" spans="1:3" ht="15" customHeight="1" thickBot="1">
      <c r="A56" s="206" t="s">
        <v>20</v>
      </c>
      <c r="B56" s="123" t="s">
        <v>13</v>
      </c>
      <c r="C56" s="349"/>
    </row>
    <row r="57" spans="1:3" ht="13.5" thickBot="1">
      <c r="A57" s="206" t="s">
        <v>21</v>
      </c>
      <c r="B57" s="247" t="s">
        <v>527</v>
      </c>
      <c r="C57" s="375">
        <f>+C45+C51+C56</f>
        <v>309323961</v>
      </c>
    </row>
    <row r="58" ht="15" customHeight="1" thickBot="1">
      <c r="C58" s="376"/>
    </row>
    <row r="59" spans="1:3" ht="14.25" customHeight="1" thickBot="1">
      <c r="A59" s="250" t="s">
        <v>515</v>
      </c>
      <c r="B59" s="251"/>
      <c r="C59" s="121">
        <v>30</v>
      </c>
    </row>
    <row r="60" spans="1:3" ht="13.5" thickBot="1">
      <c r="A60" s="250" t="s">
        <v>199</v>
      </c>
      <c r="B60" s="251"/>
      <c r="C60" s="121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6">
      <selection activeCell="C60" sqref="C60"/>
    </sheetView>
  </sheetViews>
  <sheetFormatPr defaultColWidth="9.00390625" defaultRowHeight="12.75"/>
  <cols>
    <col min="1" max="1" width="13.875" style="248" customWidth="1"/>
    <col min="2" max="2" width="79.125" style="249" customWidth="1"/>
    <col min="3" max="3" width="25.00390625" style="249" customWidth="1"/>
    <col min="4" max="16384" width="9.375" style="249" customWidth="1"/>
  </cols>
  <sheetData>
    <row r="1" spans="1:3" s="228" customFormat="1" ht="21" customHeight="1" thickBot="1">
      <c r="A1" s="227"/>
      <c r="B1" s="229"/>
      <c r="C1" s="572" t="str">
        <f>+CONCATENATE("9.3.1. melléklet a ……/",LEFT(ÖSSZEFÜGGÉSEK!A5,4),". (….) önkormányzati rendelethez")</f>
        <v>9.3.1. melléklet a ……/2019. (….) önkormányzati rendelethez</v>
      </c>
    </row>
    <row r="2" spans="1:3" s="469" customFormat="1" ht="25.5" customHeight="1">
      <c r="A2" s="420" t="s">
        <v>197</v>
      </c>
      <c r="B2" s="363" t="s">
        <v>578</v>
      </c>
      <c r="C2" s="377" t="s">
        <v>59</v>
      </c>
    </row>
    <row r="3" spans="1:3" s="469" customFormat="1" ht="24.75" thickBot="1">
      <c r="A3" s="463" t="s">
        <v>196</v>
      </c>
      <c r="B3" s="364" t="s">
        <v>413</v>
      </c>
      <c r="C3" s="378" t="s">
        <v>53</v>
      </c>
    </row>
    <row r="4" spans="1:3" s="470" customFormat="1" ht="15.75" customHeight="1" thickBot="1">
      <c r="A4" s="231"/>
      <c r="B4" s="231"/>
      <c r="C4" s="232">
        <f>'9.3. sz. mell'!C4</f>
        <v>0</v>
      </c>
    </row>
    <row r="5" spans="1:3" ht="13.5" thickBot="1">
      <c r="A5" s="421" t="s">
        <v>198</v>
      </c>
      <c r="B5" s="233" t="s">
        <v>561</v>
      </c>
      <c r="C5" s="234" t="s">
        <v>54</v>
      </c>
    </row>
    <row r="6" spans="1:3" s="471" customFormat="1" ht="12.75" customHeight="1" thickBot="1">
      <c r="A6" s="198"/>
      <c r="B6" s="199" t="s">
        <v>489</v>
      </c>
      <c r="C6" s="200" t="s">
        <v>490</v>
      </c>
    </row>
    <row r="7" spans="1:3" s="471" customFormat="1" ht="15.75" customHeight="1" thickBot="1">
      <c r="A7" s="235"/>
      <c r="B7" s="236" t="s">
        <v>55</v>
      </c>
      <c r="C7" s="237"/>
    </row>
    <row r="8" spans="1:3" s="379" customFormat="1" ht="12" customHeight="1" thickBot="1">
      <c r="A8" s="198" t="s">
        <v>18</v>
      </c>
      <c r="B8" s="238" t="s">
        <v>516</v>
      </c>
      <c r="C8" s="322">
        <f>SUM(C9:C19)</f>
        <v>29718997</v>
      </c>
    </row>
    <row r="9" spans="1:3" s="379" customFormat="1" ht="12" customHeight="1">
      <c r="A9" s="464" t="s">
        <v>97</v>
      </c>
      <c r="B9" s="10" t="s">
        <v>272</v>
      </c>
      <c r="C9" s="368"/>
    </row>
    <row r="10" spans="1:3" s="379" customFormat="1" ht="12" customHeight="1">
      <c r="A10" s="465" t="s">
        <v>98</v>
      </c>
      <c r="B10" s="8" t="s">
        <v>273</v>
      </c>
      <c r="C10" s="320">
        <v>14197831</v>
      </c>
    </row>
    <row r="11" spans="1:3" s="379" customFormat="1" ht="12" customHeight="1">
      <c r="A11" s="465" t="s">
        <v>99</v>
      </c>
      <c r="B11" s="8" t="s">
        <v>274</v>
      </c>
      <c r="C11" s="320">
        <v>0</v>
      </c>
    </row>
    <row r="12" spans="1:3" s="379" customFormat="1" ht="12" customHeight="1">
      <c r="A12" s="465" t="s">
        <v>100</v>
      </c>
      <c r="B12" s="8" t="s">
        <v>275</v>
      </c>
      <c r="C12" s="320">
        <v>0</v>
      </c>
    </row>
    <row r="13" spans="1:3" s="379" customFormat="1" ht="12" customHeight="1">
      <c r="A13" s="465" t="s">
        <v>141</v>
      </c>
      <c r="B13" s="8" t="s">
        <v>276</v>
      </c>
      <c r="C13" s="320">
        <v>10945800</v>
      </c>
    </row>
    <row r="14" spans="1:3" s="379" customFormat="1" ht="12" customHeight="1">
      <c r="A14" s="465" t="s">
        <v>101</v>
      </c>
      <c r="B14" s="8" t="s">
        <v>395</v>
      </c>
      <c r="C14" s="320">
        <v>4575366</v>
      </c>
    </row>
    <row r="15" spans="1:3" s="379" customFormat="1" ht="12" customHeight="1">
      <c r="A15" s="465" t="s">
        <v>102</v>
      </c>
      <c r="B15" s="7" t="s">
        <v>396</v>
      </c>
      <c r="C15" s="320"/>
    </row>
    <row r="16" spans="1:3" s="379" customFormat="1" ht="12" customHeight="1">
      <c r="A16" s="465" t="s">
        <v>111</v>
      </c>
      <c r="B16" s="8" t="s">
        <v>279</v>
      </c>
      <c r="C16" s="369"/>
    </row>
    <row r="17" spans="1:3" s="472" customFormat="1" ht="12" customHeight="1">
      <c r="A17" s="465" t="s">
        <v>112</v>
      </c>
      <c r="B17" s="8" t="s">
        <v>280</v>
      </c>
      <c r="C17" s="320"/>
    </row>
    <row r="18" spans="1:3" s="472" customFormat="1" ht="12" customHeight="1">
      <c r="A18" s="465" t="s">
        <v>113</v>
      </c>
      <c r="B18" s="8" t="s">
        <v>432</v>
      </c>
      <c r="C18" s="321"/>
    </row>
    <row r="19" spans="1:3" s="472" customFormat="1" ht="12" customHeight="1" thickBot="1">
      <c r="A19" s="465" t="s">
        <v>114</v>
      </c>
      <c r="B19" s="7" t="s">
        <v>281</v>
      </c>
      <c r="C19" s="321"/>
    </row>
    <row r="20" spans="1:3" s="379" customFormat="1" ht="12" customHeight="1" thickBot="1">
      <c r="A20" s="198" t="s">
        <v>19</v>
      </c>
      <c r="B20" s="238" t="s">
        <v>397</v>
      </c>
      <c r="C20" s="322">
        <f>SUM(C21:C23)</f>
        <v>1</v>
      </c>
    </row>
    <row r="21" spans="1:3" s="472" customFormat="1" ht="12" customHeight="1">
      <c r="A21" s="465" t="s">
        <v>103</v>
      </c>
      <c r="B21" s="9" t="s">
        <v>253</v>
      </c>
      <c r="C21" s="320"/>
    </row>
    <row r="22" spans="1:3" s="472" customFormat="1" ht="12" customHeight="1">
      <c r="A22" s="465" t="s">
        <v>104</v>
      </c>
      <c r="B22" s="8" t="s">
        <v>398</v>
      </c>
      <c r="C22" s="320"/>
    </row>
    <row r="23" spans="1:3" s="472" customFormat="1" ht="12" customHeight="1">
      <c r="A23" s="465" t="s">
        <v>105</v>
      </c>
      <c r="B23" s="8" t="s">
        <v>399</v>
      </c>
      <c r="C23" s="320">
        <v>1</v>
      </c>
    </row>
    <row r="24" spans="1:3" s="472" customFormat="1" ht="12" customHeight="1" thickBot="1">
      <c r="A24" s="465" t="s">
        <v>106</v>
      </c>
      <c r="B24" s="8" t="s">
        <v>521</v>
      </c>
      <c r="C24" s="320"/>
    </row>
    <row r="25" spans="1:3" s="472" customFormat="1" ht="12" customHeight="1" thickBot="1">
      <c r="A25" s="206" t="s">
        <v>20</v>
      </c>
      <c r="B25" s="123" t="s">
        <v>167</v>
      </c>
      <c r="C25" s="349"/>
    </row>
    <row r="26" spans="1:3" s="472" customFormat="1" ht="12" customHeight="1" thickBot="1">
      <c r="A26" s="206" t="s">
        <v>21</v>
      </c>
      <c r="B26" s="123" t="s">
        <v>400</v>
      </c>
      <c r="C26" s="322">
        <f>+C27+C28</f>
        <v>0</v>
      </c>
    </row>
    <row r="27" spans="1:3" s="472" customFormat="1" ht="12" customHeight="1">
      <c r="A27" s="466" t="s">
        <v>263</v>
      </c>
      <c r="B27" s="467" t="s">
        <v>398</v>
      </c>
      <c r="C27" s="78"/>
    </row>
    <row r="28" spans="1:3" s="472" customFormat="1" ht="12" customHeight="1">
      <c r="A28" s="466" t="s">
        <v>264</v>
      </c>
      <c r="B28" s="468" t="s">
        <v>401</v>
      </c>
      <c r="C28" s="323"/>
    </row>
    <row r="29" spans="1:3" s="472" customFormat="1" ht="12" customHeight="1" thickBot="1">
      <c r="A29" s="465" t="s">
        <v>265</v>
      </c>
      <c r="B29" s="140" t="s">
        <v>522</v>
      </c>
      <c r="C29" s="82"/>
    </row>
    <row r="30" spans="1:3" s="472" customFormat="1" ht="12" customHeight="1" thickBot="1">
      <c r="A30" s="206" t="s">
        <v>22</v>
      </c>
      <c r="B30" s="123" t="s">
        <v>402</v>
      </c>
      <c r="C30" s="322">
        <f>+C31+C32+C33</f>
        <v>0</v>
      </c>
    </row>
    <row r="31" spans="1:3" s="472" customFormat="1" ht="12" customHeight="1">
      <c r="A31" s="466" t="s">
        <v>90</v>
      </c>
      <c r="B31" s="467" t="s">
        <v>286</v>
      </c>
      <c r="C31" s="78"/>
    </row>
    <row r="32" spans="1:3" s="472" customFormat="1" ht="12" customHeight="1">
      <c r="A32" s="466" t="s">
        <v>91</v>
      </c>
      <c r="B32" s="468" t="s">
        <v>287</v>
      </c>
      <c r="C32" s="323"/>
    </row>
    <row r="33" spans="1:3" s="472" customFormat="1" ht="12" customHeight="1" thickBot="1">
      <c r="A33" s="465" t="s">
        <v>92</v>
      </c>
      <c r="B33" s="140" t="s">
        <v>288</v>
      </c>
      <c r="C33" s="82"/>
    </row>
    <row r="34" spans="1:3" s="379" customFormat="1" ht="12" customHeight="1" thickBot="1">
      <c r="A34" s="206" t="s">
        <v>23</v>
      </c>
      <c r="B34" s="123" t="s">
        <v>371</v>
      </c>
      <c r="C34" s="349"/>
    </row>
    <row r="35" spans="1:3" s="379" customFormat="1" ht="12" customHeight="1" thickBot="1">
      <c r="A35" s="206" t="s">
        <v>24</v>
      </c>
      <c r="B35" s="123" t="s">
        <v>403</v>
      </c>
      <c r="C35" s="370"/>
    </row>
    <row r="36" spans="1:3" s="379" customFormat="1" ht="12" customHeight="1" thickBot="1">
      <c r="A36" s="198" t="s">
        <v>25</v>
      </c>
      <c r="B36" s="123" t="s">
        <v>523</v>
      </c>
      <c r="C36" s="371">
        <f>+C8+C20+C25+C26+C30+C34+C35</f>
        <v>29718998</v>
      </c>
    </row>
    <row r="37" spans="1:3" s="379" customFormat="1" ht="12" customHeight="1" thickBot="1">
      <c r="A37" s="239" t="s">
        <v>26</v>
      </c>
      <c r="B37" s="123" t="s">
        <v>405</v>
      </c>
      <c r="C37" s="371">
        <f>+C38+C39+C40</f>
        <v>924655</v>
      </c>
    </row>
    <row r="38" spans="1:3" s="379" customFormat="1" ht="12" customHeight="1">
      <c r="A38" s="466" t="s">
        <v>406</v>
      </c>
      <c r="B38" s="467" t="s">
        <v>231</v>
      </c>
      <c r="C38" s="78">
        <v>924655</v>
      </c>
    </row>
    <row r="39" spans="1:3" s="379" customFormat="1" ht="12" customHeight="1">
      <c r="A39" s="466" t="s">
        <v>407</v>
      </c>
      <c r="B39" s="468" t="s">
        <v>2</v>
      </c>
      <c r="C39" s="323"/>
    </row>
    <row r="40" spans="1:3" s="472" customFormat="1" ht="12" customHeight="1" thickBot="1">
      <c r="A40" s="465" t="s">
        <v>408</v>
      </c>
      <c r="B40" s="140" t="s">
        <v>409</v>
      </c>
      <c r="C40" s="82"/>
    </row>
    <row r="41" spans="1:3" s="472" customFormat="1" ht="15" customHeight="1" thickBot="1">
      <c r="A41" s="239" t="s">
        <v>27</v>
      </c>
      <c r="B41" s="240" t="s">
        <v>410</v>
      </c>
      <c r="C41" s="374">
        <f>+C36+C37</f>
        <v>30643653</v>
      </c>
    </row>
    <row r="42" spans="1:3" s="472" customFormat="1" ht="15" customHeight="1">
      <c r="A42" s="241"/>
      <c r="B42" s="242"/>
      <c r="C42" s="372"/>
    </row>
    <row r="43" spans="1:3" ht="13.5" thickBot="1">
      <c r="A43" s="243"/>
      <c r="B43" s="244"/>
      <c r="C43" s="373"/>
    </row>
    <row r="44" spans="1:3" s="471" customFormat="1" ht="16.5" customHeight="1" thickBot="1">
      <c r="A44" s="245"/>
      <c r="B44" s="246" t="s">
        <v>56</v>
      </c>
      <c r="C44" s="374"/>
    </row>
    <row r="45" spans="1:3" s="473" customFormat="1" ht="12" customHeight="1" thickBot="1">
      <c r="A45" s="206" t="s">
        <v>18</v>
      </c>
      <c r="B45" s="123" t="s">
        <v>411</v>
      </c>
      <c r="C45" s="322">
        <f>SUM(C46:C50)</f>
        <v>229803362</v>
      </c>
    </row>
    <row r="46" spans="1:3" ht="12" customHeight="1">
      <c r="A46" s="465" t="s">
        <v>97</v>
      </c>
      <c r="B46" s="9" t="s">
        <v>48</v>
      </c>
      <c r="C46" s="78">
        <v>89385681</v>
      </c>
    </row>
    <row r="47" spans="1:3" ht="12" customHeight="1">
      <c r="A47" s="465" t="s">
        <v>98</v>
      </c>
      <c r="B47" s="8" t="s">
        <v>176</v>
      </c>
      <c r="C47" s="81">
        <v>20904421</v>
      </c>
    </row>
    <row r="48" spans="1:3" ht="12" customHeight="1">
      <c r="A48" s="465" t="s">
        <v>99</v>
      </c>
      <c r="B48" s="8" t="s">
        <v>133</v>
      </c>
      <c r="C48" s="81">
        <v>119513260</v>
      </c>
    </row>
    <row r="49" spans="1:3" ht="12" customHeight="1">
      <c r="A49" s="465" t="s">
        <v>100</v>
      </c>
      <c r="B49" s="8" t="s">
        <v>177</v>
      </c>
      <c r="C49" s="81"/>
    </row>
    <row r="50" spans="1:3" ht="12" customHeight="1" thickBot="1">
      <c r="A50" s="465" t="s">
        <v>141</v>
      </c>
      <c r="B50" s="8" t="s">
        <v>178</v>
      </c>
      <c r="C50" s="81"/>
    </row>
    <row r="51" spans="1:3" ht="12" customHeight="1" thickBot="1">
      <c r="A51" s="206" t="s">
        <v>19</v>
      </c>
      <c r="B51" s="123" t="s">
        <v>412</v>
      </c>
      <c r="C51" s="322">
        <f>SUM(C52:C54)</f>
        <v>64000770</v>
      </c>
    </row>
    <row r="52" spans="1:3" s="473" customFormat="1" ht="12" customHeight="1">
      <c r="A52" s="465" t="s">
        <v>103</v>
      </c>
      <c r="B52" s="9" t="s">
        <v>224</v>
      </c>
      <c r="C52" s="78">
        <v>24138670</v>
      </c>
    </row>
    <row r="53" spans="1:3" ht="12" customHeight="1">
      <c r="A53" s="465" t="s">
        <v>104</v>
      </c>
      <c r="B53" s="8" t="s">
        <v>180</v>
      </c>
      <c r="C53" s="81">
        <v>39862100</v>
      </c>
    </row>
    <row r="54" spans="1:3" ht="12" customHeight="1">
      <c r="A54" s="465" t="s">
        <v>105</v>
      </c>
      <c r="B54" s="8" t="s">
        <v>57</v>
      </c>
      <c r="C54" s="81"/>
    </row>
    <row r="55" spans="1:3" ht="12" customHeight="1" thickBot="1">
      <c r="A55" s="465" t="s">
        <v>106</v>
      </c>
      <c r="B55" s="8" t="s">
        <v>520</v>
      </c>
      <c r="C55" s="81"/>
    </row>
    <row r="56" spans="1:3" ht="15" customHeight="1" thickBot="1">
      <c r="A56" s="206" t="s">
        <v>20</v>
      </c>
      <c r="B56" s="123" t="s">
        <v>13</v>
      </c>
      <c r="C56" s="349"/>
    </row>
    <row r="57" spans="1:3" ht="13.5" thickBot="1">
      <c r="A57" s="206" t="s">
        <v>21</v>
      </c>
      <c r="B57" s="247" t="s">
        <v>527</v>
      </c>
      <c r="C57" s="375">
        <f>+C45+C51+C56</f>
        <v>293804132</v>
      </c>
    </row>
    <row r="58" ht="15" customHeight="1" thickBot="1">
      <c r="C58" s="376"/>
    </row>
    <row r="59" spans="1:3" ht="14.25" customHeight="1" thickBot="1">
      <c r="A59" s="250" t="s">
        <v>515</v>
      </c>
      <c r="B59" s="251"/>
      <c r="C59" s="121">
        <v>29</v>
      </c>
    </row>
    <row r="60" spans="1:3" ht="13.5" thickBot="1">
      <c r="A60" s="250" t="s">
        <v>199</v>
      </c>
      <c r="B60" s="251"/>
      <c r="C60" s="121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9">
      <selection activeCell="C60" sqref="C60"/>
    </sheetView>
  </sheetViews>
  <sheetFormatPr defaultColWidth="9.00390625" defaultRowHeight="12.75"/>
  <cols>
    <col min="1" max="1" width="13.875" style="248" customWidth="1"/>
    <col min="2" max="2" width="79.125" style="249" customWidth="1"/>
    <col min="3" max="3" width="25.00390625" style="249" customWidth="1"/>
    <col min="4" max="16384" width="9.375" style="249" customWidth="1"/>
  </cols>
  <sheetData>
    <row r="1" spans="1:3" s="228" customFormat="1" ht="21" customHeight="1" thickBot="1">
      <c r="A1" s="227"/>
      <c r="B1" s="229"/>
      <c r="C1" s="572" t="str">
        <f>+CONCATENATE("9.3.2. melléklet a ……/",LEFT(ÖSSZEFÜGGÉSEK!A5,4),". (….) önkormányzati rendelethez")</f>
        <v>9.3.2. melléklet a ……/2019. (….) önkormányzati rendelethez</v>
      </c>
    </row>
    <row r="2" spans="1:3" s="469" customFormat="1" ht="25.5" customHeight="1">
      <c r="A2" s="420" t="s">
        <v>197</v>
      </c>
      <c r="B2" s="363" t="s">
        <v>578</v>
      </c>
      <c r="C2" s="377" t="s">
        <v>59</v>
      </c>
    </row>
    <row r="3" spans="1:3" s="469" customFormat="1" ht="24.75" thickBot="1">
      <c r="A3" s="463" t="s">
        <v>196</v>
      </c>
      <c r="B3" s="364" t="s">
        <v>414</v>
      </c>
      <c r="C3" s="378" t="s">
        <v>58</v>
      </c>
    </row>
    <row r="4" spans="1:3" s="470" customFormat="1" ht="15.75" customHeight="1" thickBot="1">
      <c r="A4" s="231"/>
      <c r="B4" s="231"/>
      <c r="C4" s="232">
        <f>'9.3.1. sz. mell'!C4</f>
        <v>0</v>
      </c>
    </row>
    <row r="5" spans="1:3" ht="13.5" thickBot="1">
      <c r="A5" s="421" t="s">
        <v>198</v>
      </c>
      <c r="B5" s="233" t="s">
        <v>561</v>
      </c>
      <c r="C5" s="234" t="s">
        <v>54</v>
      </c>
    </row>
    <row r="6" spans="1:3" s="471" customFormat="1" ht="12.75" customHeight="1" thickBot="1">
      <c r="A6" s="198"/>
      <c r="B6" s="199" t="s">
        <v>489</v>
      </c>
      <c r="C6" s="200" t="s">
        <v>490</v>
      </c>
    </row>
    <row r="7" spans="1:3" s="471" customFormat="1" ht="15.75" customHeight="1" thickBot="1">
      <c r="A7" s="235"/>
      <c r="B7" s="236" t="s">
        <v>55</v>
      </c>
      <c r="C7" s="237"/>
    </row>
    <row r="8" spans="1:3" s="379" customFormat="1" ht="12" customHeight="1" thickBot="1">
      <c r="A8" s="198" t="s">
        <v>18</v>
      </c>
      <c r="B8" s="238" t="s">
        <v>516</v>
      </c>
      <c r="C8" s="322">
        <f>SUM(C9:C19)</f>
        <v>12797414</v>
      </c>
    </row>
    <row r="9" spans="1:3" s="379" customFormat="1" ht="12" customHeight="1">
      <c r="A9" s="464" t="s">
        <v>97</v>
      </c>
      <c r="B9" s="10" t="s">
        <v>272</v>
      </c>
      <c r="C9" s="368"/>
    </row>
    <row r="10" spans="1:3" s="379" customFormat="1" ht="12" customHeight="1">
      <c r="A10" s="465" t="s">
        <v>98</v>
      </c>
      <c r="B10" s="8" t="s">
        <v>273</v>
      </c>
      <c r="C10" s="320">
        <v>6881400</v>
      </c>
    </row>
    <row r="11" spans="1:3" s="379" customFormat="1" ht="12" customHeight="1">
      <c r="A11" s="465" t="s">
        <v>99</v>
      </c>
      <c r="B11" s="8" t="s">
        <v>274</v>
      </c>
      <c r="C11" s="320">
        <v>3600000</v>
      </c>
    </row>
    <row r="12" spans="1:3" s="379" customFormat="1" ht="12" customHeight="1">
      <c r="A12" s="465" t="s">
        <v>100</v>
      </c>
      <c r="B12" s="8" t="s">
        <v>275</v>
      </c>
      <c r="C12" s="320"/>
    </row>
    <row r="13" spans="1:3" s="379" customFormat="1" ht="12" customHeight="1">
      <c r="A13" s="465" t="s">
        <v>141</v>
      </c>
      <c r="B13" s="8" t="s">
        <v>276</v>
      </c>
      <c r="C13" s="320"/>
    </row>
    <row r="14" spans="1:3" s="379" customFormat="1" ht="12" customHeight="1">
      <c r="A14" s="465" t="s">
        <v>101</v>
      </c>
      <c r="B14" s="8" t="s">
        <v>395</v>
      </c>
      <c r="C14" s="320">
        <v>2316014</v>
      </c>
    </row>
    <row r="15" spans="1:3" s="379" customFormat="1" ht="12" customHeight="1">
      <c r="A15" s="465" t="s">
        <v>102</v>
      </c>
      <c r="B15" s="7" t="s">
        <v>396</v>
      </c>
      <c r="C15" s="320"/>
    </row>
    <row r="16" spans="1:3" s="379" customFormat="1" ht="12" customHeight="1">
      <c r="A16" s="465" t="s">
        <v>111</v>
      </c>
      <c r="B16" s="8" t="s">
        <v>279</v>
      </c>
      <c r="C16" s="369"/>
    </row>
    <row r="17" spans="1:3" s="472" customFormat="1" ht="12" customHeight="1">
      <c r="A17" s="465" t="s">
        <v>112</v>
      </c>
      <c r="B17" s="8" t="s">
        <v>280</v>
      </c>
      <c r="C17" s="320"/>
    </row>
    <row r="18" spans="1:3" s="472" customFormat="1" ht="12" customHeight="1">
      <c r="A18" s="465" t="s">
        <v>113</v>
      </c>
      <c r="B18" s="8" t="s">
        <v>432</v>
      </c>
      <c r="C18" s="321"/>
    </row>
    <row r="19" spans="1:3" s="472" customFormat="1" ht="12" customHeight="1" thickBot="1">
      <c r="A19" s="465" t="s">
        <v>114</v>
      </c>
      <c r="B19" s="7" t="s">
        <v>281</v>
      </c>
      <c r="C19" s="321"/>
    </row>
    <row r="20" spans="1:3" s="379" customFormat="1" ht="12" customHeight="1" thickBot="1">
      <c r="A20" s="198" t="s">
        <v>19</v>
      </c>
      <c r="B20" s="238" t="s">
        <v>397</v>
      </c>
      <c r="C20" s="322">
        <f>SUM(C21:C23)</f>
        <v>0</v>
      </c>
    </row>
    <row r="21" spans="1:3" s="472" customFormat="1" ht="12" customHeight="1">
      <c r="A21" s="465" t="s">
        <v>103</v>
      </c>
      <c r="B21" s="9" t="s">
        <v>253</v>
      </c>
      <c r="C21" s="320"/>
    </row>
    <row r="22" spans="1:3" s="472" customFormat="1" ht="12" customHeight="1">
      <c r="A22" s="465" t="s">
        <v>104</v>
      </c>
      <c r="B22" s="8" t="s">
        <v>398</v>
      </c>
      <c r="C22" s="320"/>
    </row>
    <row r="23" spans="1:3" s="472" customFormat="1" ht="12" customHeight="1">
      <c r="A23" s="465" t="s">
        <v>105</v>
      </c>
      <c r="B23" s="8" t="s">
        <v>399</v>
      </c>
      <c r="C23" s="320"/>
    </row>
    <row r="24" spans="1:3" s="472" customFormat="1" ht="12" customHeight="1" thickBot="1">
      <c r="A24" s="465" t="s">
        <v>106</v>
      </c>
      <c r="B24" s="8" t="s">
        <v>521</v>
      </c>
      <c r="C24" s="320"/>
    </row>
    <row r="25" spans="1:3" s="472" customFormat="1" ht="12" customHeight="1" thickBot="1">
      <c r="A25" s="206" t="s">
        <v>20</v>
      </c>
      <c r="B25" s="123" t="s">
        <v>167</v>
      </c>
      <c r="C25" s="349"/>
    </row>
    <row r="26" spans="1:3" s="472" customFormat="1" ht="12" customHeight="1" thickBot="1">
      <c r="A26" s="206" t="s">
        <v>21</v>
      </c>
      <c r="B26" s="123" t="s">
        <v>400</v>
      </c>
      <c r="C26" s="322">
        <f>+C27+C28</f>
        <v>0</v>
      </c>
    </row>
    <row r="27" spans="1:3" s="472" customFormat="1" ht="12" customHeight="1">
      <c r="A27" s="466" t="s">
        <v>263</v>
      </c>
      <c r="B27" s="467" t="s">
        <v>398</v>
      </c>
      <c r="C27" s="78"/>
    </row>
    <row r="28" spans="1:3" s="472" customFormat="1" ht="12" customHeight="1">
      <c r="A28" s="466" t="s">
        <v>264</v>
      </c>
      <c r="B28" s="468" t="s">
        <v>401</v>
      </c>
      <c r="C28" s="323"/>
    </row>
    <row r="29" spans="1:3" s="472" customFormat="1" ht="12" customHeight="1" thickBot="1">
      <c r="A29" s="465" t="s">
        <v>265</v>
      </c>
      <c r="B29" s="140" t="s">
        <v>522</v>
      </c>
      <c r="C29" s="82"/>
    </row>
    <row r="30" spans="1:3" s="472" customFormat="1" ht="12" customHeight="1" thickBot="1">
      <c r="A30" s="206" t="s">
        <v>22</v>
      </c>
      <c r="B30" s="123" t="s">
        <v>402</v>
      </c>
      <c r="C30" s="322">
        <f>+C31+C32+C33</f>
        <v>0</v>
      </c>
    </row>
    <row r="31" spans="1:3" s="472" customFormat="1" ht="12" customHeight="1">
      <c r="A31" s="466" t="s">
        <v>90</v>
      </c>
      <c r="B31" s="467" t="s">
        <v>286</v>
      </c>
      <c r="C31" s="78"/>
    </row>
    <row r="32" spans="1:3" s="472" customFormat="1" ht="12" customHeight="1">
      <c r="A32" s="466" t="s">
        <v>91</v>
      </c>
      <c r="B32" s="468" t="s">
        <v>287</v>
      </c>
      <c r="C32" s="323"/>
    </row>
    <row r="33" spans="1:3" s="472" customFormat="1" ht="12" customHeight="1" thickBot="1">
      <c r="A33" s="465" t="s">
        <v>92</v>
      </c>
      <c r="B33" s="140" t="s">
        <v>288</v>
      </c>
      <c r="C33" s="82"/>
    </row>
    <row r="34" spans="1:3" s="379" customFormat="1" ht="12" customHeight="1" thickBot="1">
      <c r="A34" s="206" t="s">
        <v>23</v>
      </c>
      <c r="B34" s="123" t="s">
        <v>371</v>
      </c>
      <c r="C34" s="349"/>
    </row>
    <row r="35" spans="1:3" s="379" customFormat="1" ht="12" customHeight="1" thickBot="1">
      <c r="A35" s="206" t="s">
        <v>24</v>
      </c>
      <c r="B35" s="123" t="s">
        <v>403</v>
      </c>
      <c r="C35" s="370"/>
    </row>
    <row r="36" spans="1:3" s="379" customFormat="1" ht="12" customHeight="1" thickBot="1">
      <c r="A36" s="198" t="s">
        <v>25</v>
      </c>
      <c r="B36" s="123" t="s">
        <v>523</v>
      </c>
      <c r="C36" s="371">
        <f>+C8+C20+C25+C26+C30+C34+C35</f>
        <v>12797414</v>
      </c>
    </row>
    <row r="37" spans="1:3" s="379" customFormat="1" ht="12" customHeight="1" thickBot="1">
      <c r="A37" s="239" t="s">
        <v>26</v>
      </c>
      <c r="B37" s="123" t="s">
        <v>405</v>
      </c>
      <c r="C37" s="371">
        <f>+C38+C39+C40</f>
        <v>0</v>
      </c>
    </row>
    <row r="38" spans="1:3" s="379" customFormat="1" ht="12" customHeight="1">
      <c r="A38" s="466" t="s">
        <v>406</v>
      </c>
      <c r="B38" s="467" t="s">
        <v>231</v>
      </c>
      <c r="C38" s="78"/>
    </row>
    <row r="39" spans="1:3" s="379" customFormat="1" ht="12" customHeight="1">
      <c r="A39" s="466" t="s">
        <v>407</v>
      </c>
      <c r="B39" s="468" t="s">
        <v>2</v>
      </c>
      <c r="C39" s="323"/>
    </row>
    <row r="40" spans="1:3" s="472" customFormat="1" ht="12" customHeight="1" thickBot="1">
      <c r="A40" s="465" t="s">
        <v>408</v>
      </c>
      <c r="B40" s="140" t="s">
        <v>409</v>
      </c>
      <c r="C40" s="82"/>
    </row>
    <row r="41" spans="1:3" s="472" customFormat="1" ht="15" customHeight="1" thickBot="1">
      <c r="A41" s="239" t="s">
        <v>27</v>
      </c>
      <c r="B41" s="240" t="s">
        <v>410</v>
      </c>
      <c r="C41" s="374">
        <f>+C36+C37</f>
        <v>12797414</v>
      </c>
    </row>
    <row r="42" spans="1:3" s="472" customFormat="1" ht="15" customHeight="1">
      <c r="A42" s="241"/>
      <c r="B42" s="242"/>
      <c r="C42" s="372"/>
    </row>
    <row r="43" spans="1:3" ht="13.5" thickBot="1">
      <c r="A43" s="243"/>
      <c r="B43" s="244"/>
      <c r="C43" s="373"/>
    </row>
    <row r="44" spans="1:3" s="471" customFormat="1" ht="16.5" customHeight="1" thickBot="1">
      <c r="A44" s="245"/>
      <c r="B44" s="246" t="s">
        <v>56</v>
      </c>
      <c r="C44" s="374"/>
    </row>
    <row r="45" spans="1:3" s="473" customFormat="1" ht="12" customHeight="1" thickBot="1">
      <c r="A45" s="206" t="s">
        <v>18</v>
      </c>
      <c r="B45" s="123" t="s">
        <v>411</v>
      </c>
      <c r="C45" s="322">
        <f>SUM(C46:C50)</f>
        <v>15519829</v>
      </c>
    </row>
    <row r="46" spans="1:3" ht="12" customHeight="1">
      <c r="A46" s="465" t="s">
        <v>97</v>
      </c>
      <c r="B46" s="9" t="s">
        <v>48</v>
      </c>
      <c r="C46" s="78">
        <v>3665000</v>
      </c>
    </row>
    <row r="47" spans="1:3" ht="12" customHeight="1">
      <c r="A47" s="465" t="s">
        <v>98</v>
      </c>
      <c r="B47" s="8" t="s">
        <v>176</v>
      </c>
      <c r="C47" s="81">
        <v>714675</v>
      </c>
    </row>
    <row r="48" spans="1:3" ht="12" customHeight="1">
      <c r="A48" s="465" t="s">
        <v>99</v>
      </c>
      <c r="B48" s="8" t="s">
        <v>133</v>
      </c>
      <c r="C48" s="81">
        <v>11140154</v>
      </c>
    </row>
    <row r="49" spans="1:3" ht="12" customHeight="1">
      <c r="A49" s="465" t="s">
        <v>100</v>
      </c>
      <c r="B49" s="8" t="s">
        <v>177</v>
      </c>
      <c r="C49" s="81"/>
    </row>
    <row r="50" spans="1:3" ht="12" customHeight="1" thickBot="1">
      <c r="A50" s="465" t="s">
        <v>141</v>
      </c>
      <c r="B50" s="8" t="s">
        <v>178</v>
      </c>
      <c r="C50" s="81"/>
    </row>
    <row r="51" spans="1:3" ht="12" customHeight="1" thickBot="1">
      <c r="A51" s="206" t="s">
        <v>19</v>
      </c>
      <c r="B51" s="123" t="s">
        <v>412</v>
      </c>
      <c r="C51" s="322">
        <f>SUM(C52:C54)</f>
        <v>0</v>
      </c>
    </row>
    <row r="52" spans="1:3" s="473" customFormat="1" ht="12" customHeight="1">
      <c r="A52" s="465" t="s">
        <v>103</v>
      </c>
      <c r="B52" s="9" t="s">
        <v>224</v>
      </c>
      <c r="C52" s="78"/>
    </row>
    <row r="53" spans="1:3" ht="12" customHeight="1">
      <c r="A53" s="465" t="s">
        <v>104</v>
      </c>
      <c r="B53" s="8" t="s">
        <v>180</v>
      </c>
      <c r="C53" s="81"/>
    </row>
    <row r="54" spans="1:3" ht="12" customHeight="1">
      <c r="A54" s="465" t="s">
        <v>105</v>
      </c>
      <c r="B54" s="8" t="s">
        <v>57</v>
      </c>
      <c r="C54" s="81"/>
    </row>
    <row r="55" spans="1:3" ht="12" customHeight="1" thickBot="1">
      <c r="A55" s="465" t="s">
        <v>106</v>
      </c>
      <c r="B55" s="8" t="s">
        <v>520</v>
      </c>
      <c r="C55" s="81"/>
    </row>
    <row r="56" spans="1:3" ht="15" customHeight="1" thickBot="1">
      <c r="A56" s="206" t="s">
        <v>20</v>
      </c>
      <c r="B56" s="123" t="s">
        <v>13</v>
      </c>
      <c r="C56" s="349"/>
    </row>
    <row r="57" spans="1:3" ht="13.5" thickBot="1">
      <c r="A57" s="206" t="s">
        <v>21</v>
      </c>
      <c r="B57" s="247" t="s">
        <v>527</v>
      </c>
      <c r="C57" s="375">
        <f>+C45+C51+C56</f>
        <v>15519829</v>
      </c>
    </row>
    <row r="58" ht="15" customHeight="1" thickBot="1">
      <c r="C58" s="376"/>
    </row>
    <row r="59" spans="1:3" ht="14.25" customHeight="1" thickBot="1">
      <c r="A59" s="250" t="s">
        <v>515</v>
      </c>
      <c r="B59" s="251"/>
      <c r="C59" s="121">
        <v>1</v>
      </c>
    </row>
    <row r="60" spans="1:3" ht="13.5" thickBot="1">
      <c r="A60" s="250" t="s">
        <v>199</v>
      </c>
      <c r="B60" s="251"/>
      <c r="C60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43">
      <selection activeCell="B3" sqref="B3"/>
    </sheetView>
  </sheetViews>
  <sheetFormatPr defaultColWidth="9.00390625" defaultRowHeight="12.75"/>
  <cols>
    <col min="1" max="1" width="13.875" style="248" customWidth="1"/>
    <col min="2" max="2" width="79.125" style="249" customWidth="1"/>
    <col min="3" max="3" width="25.00390625" style="249" customWidth="1"/>
    <col min="4" max="16384" width="9.375" style="249" customWidth="1"/>
  </cols>
  <sheetData>
    <row r="1" spans="1:3" s="228" customFormat="1" ht="21" customHeight="1" thickBot="1">
      <c r="A1" s="227"/>
      <c r="B1" s="229"/>
      <c r="C1" s="572" t="str">
        <f>+CONCATENATE("9.3.3. melléklet a ……/",LEFT(ÖSSZEFÜGGÉSEK!A5,4),". (….) önkormányzati rendelethez")</f>
        <v>9.3.3. melléklet a ……/2019. (….) önkormányzati rendelethez</v>
      </c>
    </row>
    <row r="2" spans="1:3" s="469" customFormat="1" ht="25.5" customHeight="1">
      <c r="A2" s="420" t="s">
        <v>197</v>
      </c>
      <c r="B2" s="363" t="s">
        <v>578</v>
      </c>
      <c r="C2" s="377" t="s">
        <v>59</v>
      </c>
    </row>
    <row r="3" spans="1:3" s="469" customFormat="1" ht="24.75" thickBot="1">
      <c r="A3" s="463" t="s">
        <v>196</v>
      </c>
      <c r="B3" s="364" t="s">
        <v>528</v>
      </c>
      <c r="C3" s="378" t="s">
        <v>59</v>
      </c>
    </row>
    <row r="4" spans="1:3" s="470" customFormat="1" ht="15.75" customHeight="1" thickBot="1">
      <c r="A4" s="231"/>
      <c r="B4" s="231"/>
      <c r="C4" s="232">
        <f>'9.3.2. sz. mell'!C4</f>
        <v>0</v>
      </c>
    </row>
    <row r="5" spans="1:3" ht="13.5" thickBot="1">
      <c r="A5" s="421" t="s">
        <v>198</v>
      </c>
      <c r="B5" s="233" t="s">
        <v>561</v>
      </c>
      <c r="C5" s="573" t="s">
        <v>54</v>
      </c>
    </row>
    <row r="6" spans="1:3" s="471" customFormat="1" ht="12.75" customHeight="1" thickBot="1">
      <c r="A6" s="198"/>
      <c r="B6" s="199" t="s">
        <v>489</v>
      </c>
      <c r="C6" s="200" t="s">
        <v>490</v>
      </c>
    </row>
    <row r="7" spans="1:3" s="471" customFormat="1" ht="15.75" customHeight="1" thickBot="1">
      <c r="A7" s="235"/>
      <c r="B7" s="236" t="s">
        <v>55</v>
      </c>
      <c r="C7" s="237"/>
    </row>
    <row r="8" spans="1:3" s="379" customFormat="1" ht="12" customHeight="1" thickBot="1">
      <c r="A8" s="198" t="s">
        <v>18</v>
      </c>
      <c r="B8" s="238" t="s">
        <v>516</v>
      </c>
      <c r="C8" s="322">
        <f>SUM(C9:C19)</f>
        <v>0</v>
      </c>
    </row>
    <row r="9" spans="1:3" s="379" customFormat="1" ht="12" customHeight="1">
      <c r="A9" s="464" t="s">
        <v>97</v>
      </c>
      <c r="B9" s="10" t="s">
        <v>272</v>
      </c>
      <c r="C9" s="368"/>
    </row>
    <row r="10" spans="1:3" s="379" customFormat="1" ht="12" customHeight="1">
      <c r="A10" s="465" t="s">
        <v>98</v>
      </c>
      <c r="B10" s="8" t="s">
        <v>273</v>
      </c>
      <c r="C10" s="320"/>
    </row>
    <row r="11" spans="1:3" s="379" customFormat="1" ht="12" customHeight="1">
      <c r="A11" s="465" t="s">
        <v>99</v>
      </c>
      <c r="B11" s="8" t="s">
        <v>274</v>
      </c>
      <c r="C11" s="320"/>
    </row>
    <row r="12" spans="1:3" s="379" customFormat="1" ht="12" customHeight="1">
      <c r="A12" s="465" t="s">
        <v>100</v>
      </c>
      <c r="B12" s="8" t="s">
        <v>275</v>
      </c>
      <c r="C12" s="320"/>
    </row>
    <row r="13" spans="1:3" s="379" customFormat="1" ht="12" customHeight="1">
      <c r="A13" s="465" t="s">
        <v>141</v>
      </c>
      <c r="B13" s="8" t="s">
        <v>276</v>
      </c>
      <c r="C13" s="320"/>
    </row>
    <row r="14" spans="1:3" s="379" customFormat="1" ht="12" customHeight="1">
      <c r="A14" s="465" t="s">
        <v>101</v>
      </c>
      <c r="B14" s="8" t="s">
        <v>395</v>
      </c>
      <c r="C14" s="320"/>
    </row>
    <row r="15" spans="1:3" s="379" customFormat="1" ht="12" customHeight="1">
      <c r="A15" s="465" t="s">
        <v>102</v>
      </c>
      <c r="B15" s="7" t="s">
        <v>396</v>
      </c>
      <c r="C15" s="320"/>
    </row>
    <row r="16" spans="1:3" s="379" customFormat="1" ht="12" customHeight="1">
      <c r="A16" s="465" t="s">
        <v>111</v>
      </c>
      <c r="B16" s="8" t="s">
        <v>279</v>
      </c>
      <c r="C16" s="369"/>
    </row>
    <row r="17" spans="1:3" s="472" customFormat="1" ht="12" customHeight="1">
      <c r="A17" s="465" t="s">
        <v>112</v>
      </c>
      <c r="B17" s="8" t="s">
        <v>280</v>
      </c>
      <c r="C17" s="320"/>
    </row>
    <row r="18" spans="1:3" s="472" customFormat="1" ht="12" customHeight="1">
      <c r="A18" s="465" t="s">
        <v>113</v>
      </c>
      <c r="B18" s="8" t="s">
        <v>432</v>
      </c>
      <c r="C18" s="321"/>
    </row>
    <row r="19" spans="1:3" s="472" customFormat="1" ht="12" customHeight="1" thickBot="1">
      <c r="A19" s="465" t="s">
        <v>114</v>
      </c>
      <c r="B19" s="7" t="s">
        <v>281</v>
      </c>
      <c r="C19" s="321"/>
    </row>
    <row r="20" spans="1:3" s="379" customFormat="1" ht="12" customHeight="1" thickBot="1">
      <c r="A20" s="198" t="s">
        <v>19</v>
      </c>
      <c r="B20" s="238" t="s">
        <v>397</v>
      </c>
      <c r="C20" s="322">
        <f>SUM(C21:C23)</f>
        <v>0</v>
      </c>
    </row>
    <row r="21" spans="1:3" s="472" customFormat="1" ht="12" customHeight="1">
      <c r="A21" s="465" t="s">
        <v>103</v>
      </c>
      <c r="B21" s="9" t="s">
        <v>253</v>
      </c>
      <c r="C21" s="320"/>
    </row>
    <row r="22" spans="1:3" s="472" customFormat="1" ht="12" customHeight="1">
      <c r="A22" s="465" t="s">
        <v>104</v>
      </c>
      <c r="B22" s="8" t="s">
        <v>398</v>
      </c>
      <c r="C22" s="320"/>
    </row>
    <row r="23" spans="1:3" s="472" customFormat="1" ht="12" customHeight="1">
      <c r="A23" s="465" t="s">
        <v>105</v>
      </c>
      <c r="B23" s="8" t="s">
        <v>399</v>
      </c>
      <c r="C23" s="320"/>
    </row>
    <row r="24" spans="1:3" s="472" customFormat="1" ht="12" customHeight="1" thickBot="1">
      <c r="A24" s="465" t="s">
        <v>106</v>
      </c>
      <c r="B24" s="8" t="s">
        <v>521</v>
      </c>
      <c r="C24" s="320"/>
    </row>
    <row r="25" spans="1:3" s="472" customFormat="1" ht="12" customHeight="1" thickBot="1">
      <c r="A25" s="206" t="s">
        <v>20</v>
      </c>
      <c r="B25" s="123" t="s">
        <v>167</v>
      </c>
      <c r="C25" s="349"/>
    </row>
    <row r="26" spans="1:3" s="472" customFormat="1" ht="12" customHeight="1" thickBot="1">
      <c r="A26" s="206" t="s">
        <v>21</v>
      </c>
      <c r="B26" s="123" t="s">
        <v>400</v>
      </c>
      <c r="C26" s="322">
        <f>+C27+C28</f>
        <v>0</v>
      </c>
    </row>
    <row r="27" spans="1:3" s="472" customFormat="1" ht="12" customHeight="1">
      <c r="A27" s="466" t="s">
        <v>263</v>
      </c>
      <c r="B27" s="467" t="s">
        <v>398</v>
      </c>
      <c r="C27" s="78"/>
    </row>
    <row r="28" spans="1:3" s="472" customFormat="1" ht="12" customHeight="1">
      <c r="A28" s="466" t="s">
        <v>264</v>
      </c>
      <c r="B28" s="468" t="s">
        <v>401</v>
      </c>
      <c r="C28" s="323"/>
    </row>
    <row r="29" spans="1:3" s="472" customFormat="1" ht="12" customHeight="1" thickBot="1">
      <c r="A29" s="465" t="s">
        <v>265</v>
      </c>
      <c r="B29" s="140" t="s">
        <v>522</v>
      </c>
      <c r="C29" s="82"/>
    </row>
    <row r="30" spans="1:3" s="472" customFormat="1" ht="12" customHeight="1" thickBot="1">
      <c r="A30" s="206" t="s">
        <v>22</v>
      </c>
      <c r="B30" s="123" t="s">
        <v>402</v>
      </c>
      <c r="C30" s="322">
        <f>+C31+C32+C33</f>
        <v>0</v>
      </c>
    </row>
    <row r="31" spans="1:3" s="472" customFormat="1" ht="12" customHeight="1">
      <c r="A31" s="466" t="s">
        <v>90</v>
      </c>
      <c r="B31" s="467" t="s">
        <v>286</v>
      </c>
      <c r="C31" s="78"/>
    </row>
    <row r="32" spans="1:3" s="472" customFormat="1" ht="12" customHeight="1">
      <c r="A32" s="466" t="s">
        <v>91</v>
      </c>
      <c r="B32" s="468" t="s">
        <v>287</v>
      </c>
      <c r="C32" s="323"/>
    </row>
    <row r="33" spans="1:3" s="472" customFormat="1" ht="12" customHeight="1" thickBot="1">
      <c r="A33" s="465" t="s">
        <v>92</v>
      </c>
      <c r="B33" s="140" t="s">
        <v>288</v>
      </c>
      <c r="C33" s="82"/>
    </row>
    <row r="34" spans="1:3" s="379" customFormat="1" ht="12" customHeight="1" thickBot="1">
      <c r="A34" s="206" t="s">
        <v>23</v>
      </c>
      <c r="B34" s="123" t="s">
        <v>371</v>
      </c>
      <c r="C34" s="349"/>
    </row>
    <row r="35" spans="1:3" s="379" customFormat="1" ht="12" customHeight="1" thickBot="1">
      <c r="A35" s="206" t="s">
        <v>24</v>
      </c>
      <c r="B35" s="123" t="s">
        <v>403</v>
      </c>
      <c r="C35" s="370"/>
    </row>
    <row r="36" spans="1:3" s="379" customFormat="1" ht="12" customHeight="1" thickBot="1">
      <c r="A36" s="198" t="s">
        <v>25</v>
      </c>
      <c r="B36" s="123" t="s">
        <v>523</v>
      </c>
      <c r="C36" s="371">
        <f>+C8+C20+C25+C26+C30+C34+C35</f>
        <v>0</v>
      </c>
    </row>
    <row r="37" spans="1:3" s="379" customFormat="1" ht="12" customHeight="1" thickBot="1">
      <c r="A37" s="239" t="s">
        <v>26</v>
      </c>
      <c r="B37" s="123" t="s">
        <v>405</v>
      </c>
      <c r="C37" s="371">
        <f>+C38+C39+C40</f>
        <v>0</v>
      </c>
    </row>
    <row r="38" spans="1:3" s="379" customFormat="1" ht="12" customHeight="1">
      <c r="A38" s="466" t="s">
        <v>406</v>
      </c>
      <c r="B38" s="467" t="s">
        <v>231</v>
      </c>
      <c r="C38" s="78"/>
    </row>
    <row r="39" spans="1:3" s="379" customFormat="1" ht="12" customHeight="1">
      <c r="A39" s="466" t="s">
        <v>407</v>
      </c>
      <c r="B39" s="468" t="s">
        <v>2</v>
      </c>
      <c r="C39" s="323"/>
    </row>
    <row r="40" spans="1:3" s="472" customFormat="1" ht="12" customHeight="1" thickBot="1">
      <c r="A40" s="465" t="s">
        <v>408</v>
      </c>
      <c r="B40" s="140" t="s">
        <v>409</v>
      </c>
      <c r="C40" s="82"/>
    </row>
    <row r="41" spans="1:3" s="472" customFormat="1" ht="15" customHeight="1" thickBot="1">
      <c r="A41" s="239" t="s">
        <v>27</v>
      </c>
      <c r="B41" s="240" t="s">
        <v>410</v>
      </c>
      <c r="C41" s="374">
        <f>+C36+C37</f>
        <v>0</v>
      </c>
    </row>
    <row r="42" spans="1:3" s="472" customFormat="1" ht="15" customHeight="1">
      <c r="A42" s="241"/>
      <c r="B42" s="242"/>
      <c r="C42" s="372"/>
    </row>
    <row r="43" spans="1:3" ht="13.5" thickBot="1">
      <c r="A43" s="243"/>
      <c r="B43" s="244"/>
      <c r="C43" s="373"/>
    </row>
    <row r="44" spans="1:3" s="471" customFormat="1" ht="16.5" customHeight="1" thickBot="1">
      <c r="A44" s="245"/>
      <c r="B44" s="246" t="s">
        <v>56</v>
      </c>
      <c r="C44" s="374"/>
    </row>
    <row r="45" spans="1:3" s="473" customFormat="1" ht="12" customHeight="1" thickBot="1">
      <c r="A45" s="206" t="s">
        <v>18</v>
      </c>
      <c r="B45" s="123" t="s">
        <v>411</v>
      </c>
      <c r="C45" s="322">
        <f>SUM(C46:C50)</f>
        <v>0</v>
      </c>
    </row>
    <row r="46" spans="1:3" ht="12" customHeight="1">
      <c r="A46" s="465" t="s">
        <v>97</v>
      </c>
      <c r="B46" s="9" t="s">
        <v>48</v>
      </c>
      <c r="C46" s="78"/>
    </row>
    <row r="47" spans="1:3" ht="12" customHeight="1">
      <c r="A47" s="465" t="s">
        <v>98</v>
      </c>
      <c r="B47" s="8" t="s">
        <v>176</v>
      </c>
      <c r="C47" s="81"/>
    </row>
    <row r="48" spans="1:3" ht="12" customHeight="1">
      <c r="A48" s="465" t="s">
        <v>99</v>
      </c>
      <c r="B48" s="8" t="s">
        <v>133</v>
      </c>
      <c r="C48" s="81"/>
    </row>
    <row r="49" spans="1:3" ht="12" customHeight="1">
      <c r="A49" s="465" t="s">
        <v>100</v>
      </c>
      <c r="B49" s="8" t="s">
        <v>177</v>
      </c>
      <c r="C49" s="81"/>
    </row>
    <row r="50" spans="1:3" ht="12" customHeight="1" thickBot="1">
      <c r="A50" s="465" t="s">
        <v>141</v>
      </c>
      <c r="B50" s="8" t="s">
        <v>178</v>
      </c>
      <c r="C50" s="81"/>
    </row>
    <row r="51" spans="1:3" ht="12" customHeight="1" thickBot="1">
      <c r="A51" s="206" t="s">
        <v>19</v>
      </c>
      <c r="B51" s="123" t="s">
        <v>412</v>
      </c>
      <c r="C51" s="322">
        <f>SUM(C52:C54)</f>
        <v>0</v>
      </c>
    </row>
    <row r="52" spans="1:3" s="473" customFormat="1" ht="12" customHeight="1">
      <c r="A52" s="465" t="s">
        <v>103</v>
      </c>
      <c r="B52" s="9" t="s">
        <v>224</v>
      </c>
      <c r="C52" s="78"/>
    </row>
    <row r="53" spans="1:3" ht="12" customHeight="1">
      <c r="A53" s="465" t="s">
        <v>104</v>
      </c>
      <c r="B53" s="8" t="s">
        <v>180</v>
      </c>
      <c r="C53" s="81"/>
    </row>
    <row r="54" spans="1:3" ht="12" customHeight="1">
      <c r="A54" s="465" t="s">
        <v>105</v>
      </c>
      <c r="B54" s="8" t="s">
        <v>57</v>
      </c>
      <c r="C54" s="81"/>
    </row>
    <row r="55" spans="1:3" ht="12" customHeight="1" thickBot="1">
      <c r="A55" s="465" t="s">
        <v>106</v>
      </c>
      <c r="B55" s="8" t="s">
        <v>520</v>
      </c>
      <c r="C55" s="81"/>
    </row>
    <row r="56" spans="1:3" ht="15" customHeight="1" thickBot="1">
      <c r="A56" s="206" t="s">
        <v>20</v>
      </c>
      <c r="B56" s="123" t="s">
        <v>13</v>
      </c>
      <c r="C56" s="349"/>
    </row>
    <row r="57" spans="1:3" ht="13.5" thickBot="1">
      <c r="A57" s="206" t="s">
        <v>21</v>
      </c>
      <c r="B57" s="247" t="s">
        <v>527</v>
      </c>
      <c r="C57" s="375">
        <f>+C45+C51+C56</f>
        <v>0</v>
      </c>
    </row>
    <row r="58" ht="15" customHeight="1" thickBot="1">
      <c r="C58" s="376"/>
    </row>
    <row r="59" spans="1:3" ht="14.25" customHeight="1" thickBot="1">
      <c r="A59" s="250" t="s">
        <v>515</v>
      </c>
      <c r="B59" s="251"/>
      <c r="C59" s="121"/>
    </row>
    <row r="60" spans="1:3" ht="13.5" thickBot="1">
      <c r="A60" s="250" t="s">
        <v>199</v>
      </c>
      <c r="B60" s="251"/>
      <c r="C60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1">
      <selection activeCell="K19" sqref="K19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635" t="s">
        <v>3</v>
      </c>
      <c r="B1" s="635"/>
      <c r="C1" s="635"/>
      <c r="D1" s="635"/>
      <c r="E1" s="635"/>
      <c r="F1" s="635"/>
      <c r="G1" s="635"/>
    </row>
    <row r="3" spans="1:7" s="162" customFormat="1" ht="27" customHeight="1">
      <c r="A3" s="160" t="s">
        <v>203</v>
      </c>
      <c r="B3" s="161"/>
      <c r="C3" s="634" t="s">
        <v>204</v>
      </c>
      <c r="D3" s="634"/>
      <c r="E3" s="634"/>
      <c r="F3" s="634"/>
      <c r="G3" s="634"/>
    </row>
    <row r="4" spans="1:7" s="162" customFormat="1" ht="15.75">
      <c r="A4" s="161"/>
      <c r="B4" s="161"/>
      <c r="C4" s="161"/>
      <c r="D4" s="161"/>
      <c r="E4" s="161"/>
      <c r="F4" s="161"/>
      <c r="G4" s="161"/>
    </row>
    <row r="5" spans="1:7" s="162" customFormat="1" ht="24.75" customHeight="1">
      <c r="A5" s="160" t="s">
        <v>205</v>
      </c>
      <c r="B5" s="161"/>
      <c r="C5" s="634" t="s">
        <v>204</v>
      </c>
      <c r="D5" s="634"/>
      <c r="E5" s="634"/>
      <c r="F5" s="634"/>
      <c r="G5" s="161"/>
    </row>
    <row r="6" spans="1:7" s="163" customFormat="1" ht="12.75">
      <c r="A6" s="213"/>
      <c r="B6" s="213"/>
      <c r="C6" s="213"/>
      <c r="D6" s="213"/>
      <c r="E6" s="213"/>
      <c r="F6" s="213"/>
      <c r="G6" s="213"/>
    </row>
    <row r="7" spans="1:7" s="164" customFormat="1" ht="15" customHeight="1">
      <c r="A7" s="268" t="s">
        <v>564</v>
      </c>
      <c r="B7" s="267"/>
      <c r="C7" s="267"/>
      <c r="D7" s="253"/>
      <c r="E7" s="253"/>
      <c r="F7" s="253"/>
      <c r="G7" s="253"/>
    </row>
    <row r="8" spans="1:7" s="164" customFormat="1" ht="15" customHeight="1" thickBot="1">
      <c r="A8" s="268" t="s">
        <v>206</v>
      </c>
      <c r="B8" s="267"/>
      <c r="C8" s="267"/>
      <c r="D8" s="267"/>
      <c r="E8" s="267"/>
      <c r="F8" s="267"/>
      <c r="G8" s="536">
        <f>'9.3.3. sz. mell'!C4</f>
        <v>0</v>
      </c>
    </row>
    <row r="9" spans="1:7" s="77" customFormat="1" ht="42" customHeight="1" thickBot="1">
      <c r="A9" s="195" t="s">
        <v>16</v>
      </c>
      <c r="B9" s="196" t="s">
        <v>207</v>
      </c>
      <c r="C9" s="196" t="s">
        <v>208</v>
      </c>
      <c r="D9" s="196" t="s">
        <v>209</v>
      </c>
      <c r="E9" s="196" t="s">
        <v>210</v>
      </c>
      <c r="F9" s="196" t="s">
        <v>211</v>
      </c>
      <c r="G9" s="197" t="s">
        <v>52</v>
      </c>
    </row>
    <row r="10" spans="1:7" ht="24" customHeight="1">
      <c r="A10" s="254" t="s">
        <v>18</v>
      </c>
      <c r="B10" s="204" t="s">
        <v>212</v>
      </c>
      <c r="C10" s="165"/>
      <c r="D10" s="165"/>
      <c r="E10" s="165"/>
      <c r="F10" s="165"/>
      <c r="G10" s="255">
        <f>SUM(C10:F10)</f>
        <v>0</v>
      </c>
    </row>
    <row r="11" spans="1:7" ht="24" customHeight="1">
      <c r="A11" s="256" t="s">
        <v>19</v>
      </c>
      <c r="B11" s="205" t="s">
        <v>213</v>
      </c>
      <c r="C11" s="166"/>
      <c r="D11" s="166"/>
      <c r="E11" s="166"/>
      <c r="F11" s="166"/>
      <c r="G11" s="257">
        <f aca="true" t="shared" si="0" ref="G11:G16">SUM(C11:F11)</f>
        <v>0</v>
      </c>
    </row>
    <row r="12" spans="1:7" ht="24" customHeight="1">
      <c r="A12" s="256" t="s">
        <v>20</v>
      </c>
      <c r="B12" s="205" t="s">
        <v>214</v>
      </c>
      <c r="C12" s="166"/>
      <c r="D12" s="166"/>
      <c r="E12" s="166"/>
      <c r="F12" s="166"/>
      <c r="G12" s="257">
        <f t="shared" si="0"/>
        <v>0</v>
      </c>
    </row>
    <row r="13" spans="1:7" ht="24" customHeight="1">
      <c r="A13" s="256" t="s">
        <v>21</v>
      </c>
      <c r="B13" s="205" t="s">
        <v>215</v>
      </c>
      <c r="C13" s="166"/>
      <c r="D13" s="166"/>
      <c r="E13" s="166"/>
      <c r="F13" s="166"/>
      <c r="G13" s="257">
        <f t="shared" si="0"/>
        <v>0</v>
      </c>
    </row>
    <row r="14" spans="1:7" ht="24" customHeight="1">
      <c r="A14" s="256" t="s">
        <v>22</v>
      </c>
      <c r="B14" s="205" t="s">
        <v>216</v>
      </c>
      <c r="C14" s="166"/>
      <c r="D14" s="166"/>
      <c r="E14" s="166"/>
      <c r="F14" s="166"/>
      <c r="G14" s="257">
        <f t="shared" si="0"/>
        <v>0</v>
      </c>
    </row>
    <row r="15" spans="1:7" ht="24" customHeight="1" thickBot="1">
      <c r="A15" s="258" t="s">
        <v>23</v>
      </c>
      <c r="B15" s="259" t="s">
        <v>217</v>
      </c>
      <c r="C15" s="167"/>
      <c r="D15" s="167"/>
      <c r="E15" s="167"/>
      <c r="F15" s="167"/>
      <c r="G15" s="260">
        <f t="shared" si="0"/>
        <v>0</v>
      </c>
    </row>
    <row r="16" spans="1:7" s="168" customFormat="1" ht="24" customHeight="1" thickBot="1">
      <c r="A16" s="261" t="s">
        <v>24</v>
      </c>
      <c r="B16" s="262" t="s">
        <v>52</v>
      </c>
      <c r="C16" s="263">
        <f>SUM(C10:C15)</f>
        <v>0</v>
      </c>
      <c r="D16" s="263">
        <f>SUM(D10:D15)</f>
        <v>0</v>
      </c>
      <c r="E16" s="263">
        <f>SUM(E10:E15)</f>
        <v>0</v>
      </c>
      <c r="F16" s="263">
        <f>SUM(F10:F15)</f>
        <v>0</v>
      </c>
      <c r="G16" s="264">
        <f t="shared" si="0"/>
        <v>0</v>
      </c>
    </row>
    <row r="17" spans="1:7" s="163" customFormat="1" ht="12.75">
      <c r="A17" s="213"/>
      <c r="B17" s="213"/>
      <c r="C17" s="213"/>
      <c r="D17" s="213"/>
      <c r="E17" s="213"/>
      <c r="F17" s="213"/>
      <c r="G17" s="213"/>
    </row>
    <row r="18" spans="1:7" s="163" customFormat="1" ht="12.75">
      <c r="A18" s="213"/>
      <c r="B18" s="213"/>
      <c r="C18" s="213"/>
      <c r="D18" s="213"/>
      <c r="E18" s="213"/>
      <c r="F18" s="213"/>
      <c r="G18" s="213"/>
    </row>
    <row r="19" spans="1:7" s="163" customFormat="1" ht="12.75">
      <c r="A19" s="213"/>
      <c r="B19" s="213"/>
      <c r="C19" s="213"/>
      <c r="D19" s="213"/>
      <c r="E19" s="213"/>
      <c r="F19" s="213"/>
      <c r="G19" s="213"/>
    </row>
    <row r="20" spans="1:7" s="163" customFormat="1" ht="15.75">
      <c r="A20" s="162" t="str">
        <f>+CONCATENATE("......................, ",LEFT(ÖSSZEFÜGGÉSEK!A5,4),". .......................... hó ..... nap")</f>
        <v>......................, 2019. .......................... hó ..... nap</v>
      </c>
      <c r="D20" s="213"/>
      <c r="E20" s="213"/>
      <c r="F20" s="213"/>
      <c r="G20" s="213"/>
    </row>
    <row r="21" spans="1:7" s="163" customFormat="1" ht="12.75">
      <c r="A21" s="213"/>
      <c r="B21" s="213"/>
      <c r="C21" s="213"/>
      <c r="D21" s="213"/>
      <c r="E21" s="213"/>
      <c r="F21" s="213"/>
      <c r="G21" s="213"/>
    </row>
    <row r="22" spans="1:7" ht="12.75">
      <c r="A22" s="213"/>
      <c r="B22" s="213"/>
      <c r="C22" s="213"/>
      <c r="D22" s="213"/>
      <c r="E22" s="213"/>
      <c r="F22" s="213"/>
      <c r="G22" s="213"/>
    </row>
    <row r="23" spans="1:7" ht="12.75">
      <c r="A23" s="213"/>
      <c r="B23" s="213"/>
      <c r="C23" s="163"/>
      <c r="D23" s="163"/>
      <c r="E23" s="163"/>
      <c r="F23" s="163"/>
      <c r="G23" s="213"/>
    </row>
    <row r="24" spans="1:7" ht="13.5">
      <c r="A24" s="213"/>
      <c r="B24" s="213"/>
      <c r="C24" s="265"/>
      <c r="D24" s="266" t="s">
        <v>218</v>
      </c>
      <c r="E24" s="266"/>
      <c r="F24" s="265"/>
      <c r="G24" s="213"/>
    </row>
    <row r="25" spans="3:6" ht="13.5">
      <c r="C25" s="169"/>
      <c r="D25" s="170"/>
      <c r="E25" s="170"/>
      <c r="F25" s="169"/>
    </row>
    <row r="26" spans="3:6" ht="13.5">
      <c r="C26" s="169"/>
      <c r="D26" s="170"/>
      <c r="E26" s="170"/>
      <c r="F26" s="169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……/2017.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4"/>
  <sheetViews>
    <sheetView zoomScale="120" zoomScaleNormal="120" zoomScaleSheetLayoutView="100" workbookViewId="0" topLeftCell="A148">
      <selection activeCell="C4" sqref="C4"/>
    </sheetView>
  </sheetViews>
  <sheetFormatPr defaultColWidth="9.00390625" defaultRowHeight="12.75"/>
  <cols>
    <col min="1" max="1" width="9.00390625" style="396" customWidth="1"/>
    <col min="2" max="2" width="75.875" style="396" customWidth="1"/>
    <col min="3" max="5" width="15.50390625" style="396" customWidth="1"/>
    <col min="6" max="6" width="9.00390625" style="38" customWidth="1"/>
    <col min="7" max="16384" width="9.375" style="38" customWidth="1"/>
  </cols>
  <sheetData>
    <row r="1" spans="1:5" ht="15.75" customHeight="1">
      <c r="A1" s="589" t="s">
        <v>15</v>
      </c>
      <c r="B1" s="589"/>
      <c r="C1" s="589"/>
      <c r="D1" s="589"/>
      <c r="E1" s="589"/>
    </row>
    <row r="2" spans="1:5" ht="15.75" customHeight="1" thickBot="1">
      <c r="A2" s="590" t="s">
        <v>145</v>
      </c>
      <c r="B2" s="590"/>
      <c r="C2" s="139"/>
      <c r="D2" s="139"/>
      <c r="E2" s="312">
        <f>'10.sz.mell'!G8</f>
        <v>0</v>
      </c>
    </row>
    <row r="3" spans="1:5" ht="37.5" customHeight="1" thickBot="1">
      <c r="A3" s="23" t="s">
        <v>68</v>
      </c>
      <c r="B3" s="24" t="s">
        <v>17</v>
      </c>
      <c r="C3" s="418" t="s">
        <v>616</v>
      </c>
      <c r="D3" s="418" t="str">
        <f>+CONCATENATE(LEFT(ÖSSZEFÜGGÉSEK!A5,4)-1,". évi várható")</f>
        <v>2018. évi várható</v>
      </c>
      <c r="E3" s="159" t="str">
        <f>+'1.1.sz.mell.'!C3</f>
        <v>2019. évi előirányzat</v>
      </c>
    </row>
    <row r="4" spans="1:5" s="40" customFormat="1" ht="12" customHeight="1" thickBot="1">
      <c r="A4" s="31" t="s">
        <v>489</v>
      </c>
      <c r="B4" s="32" t="s">
        <v>490</v>
      </c>
      <c r="C4" s="32" t="s">
        <v>493</v>
      </c>
      <c r="D4" s="32" t="s">
        <v>493</v>
      </c>
      <c r="E4" s="462" t="s">
        <v>492</v>
      </c>
    </row>
    <row r="5" spans="1:5" s="1" customFormat="1" ht="12" customHeight="1" thickBot="1">
      <c r="A5" s="20" t="s">
        <v>18</v>
      </c>
      <c r="B5" s="21" t="s">
        <v>247</v>
      </c>
      <c r="C5" s="410">
        <f>+C6+C7+C8+C9+C10+C11</f>
        <v>128963621</v>
      </c>
      <c r="D5" s="410">
        <f>+D6+D7+D8+D9+D10+D11</f>
        <v>128291755</v>
      </c>
      <c r="E5" s="269">
        <f>+E6+E7+E8+E9+E10+E11</f>
        <v>114843006</v>
      </c>
    </row>
    <row r="6" spans="1:5" s="1" customFormat="1" ht="12" customHeight="1">
      <c r="A6" s="15" t="s">
        <v>97</v>
      </c>
      <c r="B6" s="430" t="s">
        <v>248</v>
      </c>
      <c r="C6" s="412">
        <v>43847881</v>
      </c>
      <c r="D6" s="412">
        <v>43548669</v>
      </c>
      <c r="E6" s="271">
        <v>40818439</v>
      </c>
    </row>
    <row r="7" spans="1:5" s="1" customFormat="1" ht="12" customHeight="1">
      <c r="A7" s="14" t="s">
        <v>98</v>
      </c>
      <c r="B7" s="431" t="s">
        <v>249</v>
      </c>
      <c r="C7" s="411">
        <v>40198833</v>
      </c>
      <c r="D7" s="411">
        <v>39060767</v>
      </c>
      <c r="E7" s="270">
        <v>36859717</v>
      </c>
    </row>
    <row r="8" spans="1:5" s="1" customFormat="1" ht="12" customHeight="1">
      <c r="A8" s="14" t="s">
        <v>99</v>
      </c>
      <c r="B8" s="431" t="s">
        <v>250</v>
      </c>
      <c r="C8" s="411">
        <v>26242815</v>
      </c>
      <c r="D8" s="411">
        <v>30309228</v>
      </c>
      <c r="E8" s="270">
        <v>35364850</v>
      </c>
    </row>
    <row r="9" spans="1:5" s="1" customFormat="1" ht="12" customHeight="1">
      <c r="A9" s="14" t="s">
        <v>100</v>
      </c>
      <c r="B9" s="431" t="s">
        <v>251</v>
      </c>
      <c r="C9" s="411">
        <v>1594860</v>
      </c>
      <c r="D9" s="411">
        <v>1800000</v>
      </c>
      <c r="E9" s="270">
        <v>1800000</v>
      </c>
    </row>
    <row r="10" spans="1:5" s="1" customFormat="1" ht="12" customHeight="1">
      <c r="A10" s="14" t="s">
        <v>141</v>
      </c>
      <c r="B10" s="298" t="s">
        <v>428</v>
      </c>
      <c r="C10" s="411">
        <v>16953622</v>
      </c>
      <c r="D10" s="411">
        <v>13573091</v>
      </c>
      <c r="E10" s="270"/>
    </row>
    <row r="11" spans="1:5" s="1" customFormat="1" ht="12" customHeight="1" thickBot="1">
      <c r="A11" s="16" t="s">
        <v>101</v>
      </c>
      <c r="B11" s="299" t="s">
        <v>429</v>
      </c>
      <c r="C11" s="411">
        <v>125610</v>
      </c>
      <c r="D11" s="411">
        <v>0</v>
      </c>
      <c r="E11" s="270"/>
    </row>
    <row r="12" spans="1:5" s="1" customFormat="1" ht="12" customHeight="1" thickBot="1">
      <c r="A12" s="20" t="s">
        <v>19</v>
      </c>
      <c r="B12" s="297" t="s">
        <v>252</v>
      </c>
      <c r="C12" s="410">
        <f>+C13+C14+C15+C16+C17</f>
        <v>20796089</v>
      </c>
      <c r="D12" s="410">
        <f>+D13+D14+D15+D16+D17</f>
        <v>21742130</v>
      </c>
      <c r="E12" s="269">
        <f>+E13+E14+E15+E16+E17</f>
        <v>17284913</v>
      </c>
    </row>
    <row r="13" spans="1:5" s="1" customFormat="1" ht="12" customHeight="1">
      <c r="A13" s="15" t="s">
        <v>103</v>
      </c>
      <c r="B13" s="430" t="s">
        <v>253</v>
      </c>
      <c r="C13" s="412"/>
      <c r="D13" s="412"/>
      <c r="E13" s="271"/>
    </row>
    <row r="14" spans="1:5" s="1" customFormat="1" ht="12" customHeight="1">
      <c r="A14" s="14" t="s">
        <v>104</v>
      </c>
      <c r="B14" s="431" t="s">
        <v>254</v>
      </c>
      <c r="C14" s="411"/>
      <c r="D14" s="411"/>
      <c r="E14" s="270"/>
    </row>
    <row r="15" spans="1:5" s="1" customFormat="1" ht="12" customHeight="1">
      <c r="A15" s="14" t="s">
        <v>105</v>
      </c>
      <c r="B15" s="431" t="s">
        <v>418</v>
      </c>
      <c r="C15" s="411"/>
      <c r="D15" s="411"/>
      <c r="E15" s="270"/>
    </row>
    <row r="16" spans="1:5" s="1" customFormat="1" ht="12" customHeight="1">
      <c r="A16" s="14" t="s">
        <v>106</v>
      </c>
      <c r="B16" s="431" t="s">
        <v>419</v>
      </c>
      <c r="C16" s="411"/>
      <c r="D16" s="411"/>
      <c r="E16" s="270"/>
    </row>
    <row r="17" spans="1:5" s="1" customFormat="1" ht="12" customHeight="1">
      <c r="A17" s="14" t="s">
        <v>107</v>
      </c>
      <c r="B17" s="431" t="s">
        <v>255</v>
      </c>
      <c r="C17" s="411">
        <v>20796089</v>
      </c>
      <c r="D17" s="411">
        <v>21742130</v>
      </c>
      <c r="E17" s="270">
        <v>17284913</v>
      </c>
    </row>
    <row r="18" spans="1:5" s="1" customFormat="1" ht="12" customHeight="1" thickBot="1">
      <c r="A18" s="16" t="s">
        <v>115</v>
      </c>
      <c r="B18" s="299" t="s">
        <v>256</v>
      </c>
      <c r="C18" s="413"/>
      <c r="D18" s="413"/>
      <c r="E18" s="272"/>
    </row>
    <row r="19" spans="1:5" s="1" customFormat="1" ht="12" customHeight="1" thickBot="1">
      <c r="A19" s="20" t="s">
        <v>20</v>
      </c>
      <c r="B19" s="21" t="s">
        <v>257</v>
      </c>
      <c r="C19" s="410">
        <f>+C20+C21+C22+C23+C24</f>
        <v>3541020</v>
      </c>
      <c r="D19" s="410">
        <f>+D20+D21+D22+D23+D24</f>
        <v>0</v>
      </c>
      <c r="E19" s="269">
        <f>+E20+E21+E22+E23+E24</f>
        <v>145309282</v>
      </c>
    </row>
    <row r="20" spans="1:5" s="1" customFormat="1" ht="12" customHeight="1">
      <c r="A20" s="15" t="s">
        <v>86</v>
      </c>
      <c r="B20" s="430" t="s">
        <v>258</v>
      </c>
      <c r="C20" s="412">
        <v>3541020</v>
      </c>
      <c r="D20" s="412">
        <v>0</v>
      </c>
      <c r="E20" s="271">
        <v>145309282</v>
      </c>
    </row>
    <row r="21" spans="1:5" s="1" customFormat="1" ht="12" customHeight="1">
      <c r="A21" s="14" t="s">
        <v>87</v>
      </c>
      <c r="B21" s="431" t="s">
        <v>259</v>
      </c>
      <c r="C21" s="411"/>
      <c r="D21" s="411"/>
      <c r="E21" s="270"/>
    </row>
    <row r="22" spans="1:5" s="1" customFormat="1" ht="12" customHeight="1">
      <c r="A22" s="14" t="s">
        <v>88</v>
      </c>
      <c r="B22" s="431" t="s">
        <v>420</v>
      </c>
      <c r="C22" s="411"/>
      <c r="D22" s="411"/>
      <c r="E22" s="270"/>
    </row>
    <row r="23" spans="1:5" s="1" customFormat="1" ht="12" customHeight="1">
      <c r="A23" s="14" t="s">
        <v>89</v>
      </c>
      <c r="B23" s="431" t="s">
        <v>421</v>
      </c>
      <c r="C23" s="411"/>
      <c r="D23" s="411"/>
      <c r="E23" s="270"/>
    </row>
    <row r="24" spans="1:5" s="1" customFormat="1" ht="12" customHeight="1">
      <c r="A24" s="14" t="s">
        <v>164</v>
      </c>
      <c r="B24" s="431" t="s">
        <v>260</v>
      </c>
      <c r="C24" s="411"/>
      <c r="D24" s="411"/>
      <c r="E24" s="270"/>
    </row>
    <row r="25" spans="1:5" s="1" customFormat="1" ht="12" customHeight="1" thickBot="1">
      <c r="A25" s="16" t="s">
        <v>165</v>
      </c>
      <c r="B25" s="432" t="s">
        <v>261</v>
      </c>
      <c r="C25" s="413"/>
      <c r="D25" s="413"/>
      <c r="E25" s="272"/>
    </row>
    <row r="26" spans="1:5" s="1" customFormat="1" ht="12" customHeight="1" thickBot="1">
      <c r="A26" s="20" t="s">
        <v>166</v>
      </c>
      <c r="B26" s="21" t="s">
        <v>262</v>
      </c>
      <c r="C26" s="417">
        <f>SUM(C27:C33)</f>
        <v>210086401</v>
      </c>
      <c r="D26" s="417">
        <f>SUM(D27:D33)</f>
        <v>207402966</v>
      </c>
      <c r="E26" s="461">
        <f>SUM(E27:E33)</f>
        <v>197329000</v>
      </c>
    </row>
    <row r="27" spans="1:5" s="1" customFormat="1" ht="12" customHeight="1">
      <c r="A27" s="15" t="s">
        <v>263</v>
      </c>
      <c r="B27" s="430" t="s">
        <v>612</v>
      </c>
      <c r="C27" s="412">
        <v>141917438</v>
      </c>
      <c r="D27" s="412">
        <v>139222737</v>
      </c>
      <c r="E27" s="303">
        <v>138679000</v>
      </c>
    </row>
    <row r="28" spans="1:5" s="1" customFormat="1" ht="12" customHeight="1">
      <c r="A28" s="14" t="s">
        <v>264</v>
      </c>
      <c r="B28" s="431" t="s">
        <v>554</v>
      </c>
      <c r="C28" s="411">
        <v>19474200</v>
      </c>
      <c r="D28" s="411">
        <v>19388110</v>
      </c>
      <c r="E28" s="304">
        <v>19000000</v>
      </c>
    </row>
    <row r="29" spans="1:5" s="1" customFormat="1" ht="12" customHeight="1">
      <c r="A29" s="14" t="s">
        <v>265</v>
      </c>
      <c r="B29" s="431" t="s">
        <v>555</v>
      </c>
      <c r="C29" s="411">
        <v>42364543</v>
      </c>
      <c r="D29" s="411">
        <v>41918668</v>
      </c>
      <c r="E29" s="304">
        <v>35000000</v>
      </c>
    </row>
    <row r="30" spans="1:5" s="1" customFormat="1" ht="12" customHeight="1">
      <c r="A30" s="14" t="s">
        <v>266</v>
      </c>
      <c r="B30" s="431" t="s">
        <v>556</v>
      </c>
      <c r="C30" s="411"/>
      <c r="D30" s="411"/>
      <c r="E30" s="304"/>
    </row>
    <row r="31" spans="1:5" s="1" customFormat="1" ht="12" customHeight="1">
      <c r="A31" s="14" t="s">
        <v>550</v>
      </c>
      <c r="B31" s="431" t="s">
        <v>267</v>
      </c>
      <c r="C31" s="411">
        <v>4984947</v>
      </c>
      <c r="D31" s="411">
        <v>5097370</v>
      </c>
      <c r="E31" s="304">
        <v>4000000</v>
      </c>
    </row>
    <row r="32" spans="1:5" s="1" customFormat="1" ht="12" customHeight="1">
      <c r="A32" s="14" t="s">
        <v>551</v>
      </c>
      <c r="B32" s="431" t="s">
        <v>268</v>
      </c>
      <c r="C32" s="411"/>
      <c r="D32" s="411"/>
      <c r="E32" s="304"/>
    </row>
    <row r="33" spans="1:5" s="1" customFormat="1" ht="12" customHeight="1" thickBot="1">
      <c r="A33" s="16" t="s">
        <v>552</v>
      </c>
      <c r="B33" s="432" t="s">
        <v>269</v>
      </c>
      <c r="C33" s="413">
        <v>1345273</v>
      </c>
      <c r="D33" s="413">
        <v>1776081</v>
      </c>
      <c r="E33" s="310">
        <v>650000</v>
      </c>
    </row>
    <row r="34" spans="1:5" s="1" customFormat="1" ht="12" customHeight="1" thickBot="1">
      <c r="A34" s="20" t="s">
        <v>22</v>
      </c>
      <c r="B34" s="21" t="s">
        <v>430</v>
      </c>
      <c r="C34" s="410">
        <f>SUM(C35:C45)</f>
        <v>66328711</v>
      </c>
      <c r="D34" s="410">
        <f>SUM(D35:D45)</f>
        <v>67563085</v>
      </c>
      <c r="E34" s="269">
        <f>SUM(E35:E45)</f>
        <v>54566909</v>
      </c>
    </row>
    <row r="35" spans="1:5" s="1" customFormat="1" ht="12" customHeight="1">
      <c r="A35" s="15" t="s">
        <v>90</v>
      </c>
      <c r="B35" s="430" t="s">
        <v>272</v>
      </c>
      <c r="C35" s="412"/>
      <c r="D35" s="412"/>
      <c r="E35" s="271"/>
    </row>
    <row r="36" spans="1:5" s="1" customFormat="1" ht="12" customHeight="1">
      <c r="A36" s="14" t="s">
        <v>91</v>
      </c>
      <c r="B36" s="431" t="s">
        <v>273</v>
      </c>
      <c r="C36" s="411">
        <v>14230261</v>
      </c>
      <c r="D36" s="411">
        <v>15584955</v>
      </c>
      <c r="E36" s="270">
        <v>23672911</v>
      </c>
    </row>
    <row r="37" spans="1:5" s="1" customFormat="1" ht="12" customHeight="1">
      <c r="A37" s="14" t="s">
        <v>92</v>
      </c>
      <c r="B37" s="431" t="s">
        <v>274</v>
      </c>
      <c r="C37" s="411">
        <v>8475731</v>
      </c>
      <c r="D37" s="411">
        <v>12556051</v>
      </c>
      <c r="E37" s="270">
        <v>6302684</v>
      </c>
    </row>
    <row r="38" spans="1:5" s="1" customFormat="1" ht="12" customHeight="1">
      <c r="A38" s="14" t="s">
        <v>168</v>
      </c>
      <c r="B38" s="431" t="s">
        <v>275</v>
      </c>
      <c r="C38" s="411">
        <v>16176513</v>
      </c>
      <c r="D38" s="411">
        <v>12848471</v>
      </c>
      <c r="E38" s="270">
        <v>1656921</v>
      </c>
    </row>
    <row r="39" spans="1:5" s="1" customFormat="1" ht="12" customHeight="1">
      <c r="A39" s="14" t="s">
        <v>169</v>
      </c>
      <c r="B39" s="431" t="s">
        <v>276</v>
      </c>
      <c r="C39" s="411">
        <v>10144736</v>
      </c>
      <c r="D39" s="411">
        <v>9819054</v>
      </c>
      <c r="E39" s="270">
        <v>10945800</v>
      </c>
    </row>
    <row r="40" spans="1:5" s="1" customFormat="1" ht="12" customHeight="1">
      <c r="A40" s="14" t="s">
        <v>170</v>
      </c>
      <c r="B40" s="431" t="s">
        <v>277</v>
      </c>
      <c r="C40" s="411">
        <v>14108974</v>
      </c>
      <c r="D40" s="411">
        <v>14542351</v>
      </c>
      <c r="E40" s="270">
        <v>11938593</v>
      </c>
    </row>
    <row r="41" spans="1:5" s="1" customFormat="1" ht="12" customHeight="1">
      <c r="A41" s="14" t="s">
        <v>171</v>
      </c>
      <c r="B41" s="431" t="s">
        <v>278</v>
      </c>
      <c r="C41" s="411"/>
      <c r="D41" s="411">
        <v>1586000</v>
      </c>
      <c r="E41" s="270"/>
    </row>
    <row r="42" spans="1:5" s="1" customFormat="1" ht="12" customHeight="1">
      <c r="A42" s="14" t="s">
        <v>172</v>
      </c>
      <c r="B42" s="431" t="s">
        <v>557</v>
      </c>
      <c r="C42" s="411">
        <v>90859</v>
      </c>
      <c r="D42" s="411">
        <v>236</v>
      </c>
      <c r="E42" s="270">
        <v>50000</v>
      </c>
    </row>
    <row r="43" spans="1:5" s="1" customFormat="1" ht="12" customHeight="1">
      <c r="A43" s="14" t="s">
        <v>270</v>
      </c>
      <c r="B43" s="431" t="s">
        <v>280</v>
      </c>
      <c r="C43" s="414">
        <v>90177</v>
      </c>
      <c r="D43" s="414">
        <v>848</v>
      </c>
      <c r="E43" s="273"/>
    </row>
    <row r="44" spans="1:5" s="1" customFormat="1" ht="12" customHeight="1">
      <c r="A44" s="16" t="s">
        <v>271</v>
      </c>
      <c r="B44" s="432" t="s">
        <v>432</v>
      </c>
      <c r="C44" s="415">
        <v>175120</v>
      </c>
      <c r="D44" s="415"/>
      <c r="E44" s="274"/>
    </row>
    <row r="45" spans="1:5" s="1" customFormat="1" ht="12" customHeight="1" thickBot="1">
      <c r="A45" s="16" t="s">
        <v>431</v>
      </c>
      <c r="B45" s="299" t="s">
        <v>281</v>
      </c>
      <c r="C45" s="415">
        <v>2836340</v>
      </c>
      <c r="D45" s="415">
        <v>625119</v>
      </c>
      <c r="E45" s="274"/>
    </row>
    <row r="46" spans="1:5" s="1" customFormat="1" ht="12" customHeight="1" thickBot="1">
      <c r="A46" s="20" t="s">
        <v>23</v>
      </c>
      <c r="B46" s="21" t="s">
        <v>282</v>
      </c>
      <c r="C46" s="410">
        <f>SUM(C47:C51)</f>
        <v>18200556</v>
      </c>
      <c r="D46" s="410">
        <f>SUM(D47:D51)</f>
        <v>16524930</v>
      </c>
      <c r="E46" s="269">
        <f>SUM(E47:E51)</f>
        <v>11907010</v>
      </c>
    </row>
    <row r="47" spans="1:5" s="1" customFormat="1" ht="12" customHeight="1">
      <c r="A47" s="15" t="s">
        <v>93</v>
      </c>
      <c r="B47" s="430" t="s">
        <v>286</v>
      </c>
      <c r="C47" s="476"/>
      <c r="D47" s="476"/>
      <c r="E47" s="295"/>
    </row>
    <row r="48" spans="1:5" s="1" customFormat="1" ht="12" customHeight="1">
      <c r="A48" s="14" t="s">
        <v>94</v>
      </c>
      <c r="B48" s="431" t="s">
        <v>287</v>
      </c>
      <c r="C48" s="414">
        <v>18200556</v>
      </c>
      <c r="D48" s="414">
        <v>16328080</v>
      </c>
      <c r="E48" s="273">
        <v>11907010</v>
      </c>
    </row>
    <row r="49" spans="1:5" s="1" customFormat="1" ht="12" customHeight="1">
      <c r="A49" s="14" t="s">
        <v>283</v>
      </c>
      <c r="B49" s="431" t="s">
        <v>288</v>
      </c>
      <c r="C49" s="414"/>
      <c r="D49" s="414">
        <v>196850</v>
      </c>
      <c r="E49" s="273"/>
    </row>
    <row r="50" spans="1:5" s="1" customFormat="1" ht="12" customHeight="1">
      <c r="A50" s="14" t="s">
        <v>284</v>
      </c>
      <c r="B50" s="431" t="s">
        <v>289</v>
      </c>
      <c r="C50" s="414"/>
      <c r="D50" s="414"/>
      <c r="E50" s="273"/>
    </row>
    <row r="51" spans="1:5" s="1" customFormat="1" ht="12" customHeight="1" thickBot="1">
      <c r="A51" s="16" t="s">
        <v>285</v>
      </c>
      <c r="B51" s="299" t="s">
        <v>290</v>
      </c>
      <c r="C51" s="415"/>
      <c r="D51" s="415"/>
      <c r="E51" s="274"/>
    </row>
    <row r="52" spans="1:5" s="1" customFormat="1" ht="12" customHeight="1" thickBot="1">
      <c r="A52" s="20" t="s">
        <v>173</v>
      </c>
      <c r="B52" s="21" t="s">
        <v>291</v>
      </c>
      <c r="C52" s="410">
        <f>SUM(C53:C55)</f>
        <v>3741752</v>
      </c>
      <c r="D52" s="410">
        <f>SUM(D53:D55)</f>
        <v>2125400</v>
      </c>
      <c r="E52" s="269">
        <f>SUM(E53:E55)</f>
        <v>0</v>
      </c>
    </row>
    <row r="53" spans="1:5" s="1" customFormat="1" ht="12" customHeight="1">
      <c r="A53" s="15" t="s">
        <v>95</v>
      </c>
      <c r="B53" s="430" t="s">
        <v>292</v>
      </c>
      <c r="C53" s="412"/>
      <c r="D53" s="412"/>
      <c r="E53" s="271"/>
    </row>
    <row r="54" spans="1:5" s="1" customFormat="1" ht="12" customHeight="1">
      <c r="A54" s="14" t="s">
        <v>96</v>
      </c>
      <c r="B54" s="431" t="s">
        <v>422</v>
      </c>
      <c r="C54" s="411"/>
      <c r="D54" s="411"/>
      <c r="E54" s="270"/>
    </row>
    <row r="55" spans="1:5" s="1" customFormat="1" ht="12" customHeight="1">
      <c r="A55" s="14" t="s">
        <v>295</v>
      </c>
      <c r="B55" s="431" t="s">
        <v>293</v>
      </c>
      <c r="C55" s="411">
        <v>3741752</v>
      </c>
      <c r="D55" s="411">
        <v>2125400</v>
      </c>
      <c r="E55" s="270">
        <v>0</v>
      </c>
    </row>
    <row r="56" spans="1:5" s="1" customFormat="1" ht="12" customHeight="1" thickBot="1">
      <c r="A56" s="16" t="s">
        <v>296</v>
      </c>
      <c r="B56" s="299" t="s">
        <v>294</v>
      </c>
      <c r="C56" s="413"/>
      <c r="D56" s="413"/>
      <c r="E56" s="272"/>
    </row>
    <row r="57" spans="1:5" s="1" customFormat="1" ht="12" customHeight="1" thickBot="1">
      <c r="A57" s="20" t="s">
        <v>25</v>
      </c>
      <c r="B57" s="297" t="s">
        <v>297</v>
      </c>
      <c r="C57" s="410">
        <f>SUM(C58:C60)</f>
        <v>35729240</v>
      </c>
      <c r="D57" s="410">
        <f>SUM(D58:D60)</f>
        <v>36660129</v>
      </c>
      <c r="E57" s="269">
        <f>SUM(E58:E60)</f>
        <v>982365</v>
      </c>
    </row>
    <row r="58" spans="1:5" s="1" customFormat="1" ht="12" customHeight="1">
      <c r="A58" s="15" t="s">
        <v>174</v>
      </c>
      <c r="B58" s="430" t="s">
        <v>299</v>
      </c>
      <c r="C58" s="414"/>
      <c r="D58" s="414"/>
      <c r="E58" s="273"/>
    </row>
    <row r="59" spans="1:5" s="1" customFormat="1" ht="12" customHeight="1">
      <c r="A59" s="14" t="s">
        <v>175</v>
      </c>
      <c r="B59" s="431" t="s">
        <v>423</v>
      </c>
      <c r="C59" s="414">
        <v>688467</v>
      </c>
      <c r="D59" s="414">
        <v>1619356</v>
      </c>
      <c r="E59" s="273">
        <v>982365</v>
      </c>
    </row>
    <row r="60" spans="1:5" s="1" customFormat="1" ht="12" customHeight="1">
      <c r="A60" s="14" t="s">
        <v>225</v>
      </c>
      <c r="B60" s="431" t="s">
        <v>300</v>
      </c>
      <c r="C60" s="414">
        <v>35040773</v>
      </c>
      <c r="D60" s="414">
        <v>35040773</v>
      </c>
      <c r="E60" s="273"/>
    </row>
    <row r="61" spans="1:5" s="1" customFormat="1" ht="12" customHeight="1" thickBot="1">
      <c r="A61" s="16" t="s">
        <v>298</v>
      </c>
      <c r="B61" s="299" t="s">
        <v>301</v>
      </c>
      <c r="C61" s="414"/>
      <c r="D61" s="414"/>
      <c r="E61" s="273"/>
    </row>
    <row r="62" spans="1:5" s="1" customFormat="1" ht="12" customHeight="1" thickBot="1">
      <c r="A62" s="502" t="s">
        <v>472</v>
      </c>
      <c r="B62" s="21" t="s">
        <v>302</v>
      </c>
      <c r="C62" s="417">
        <f>+C5+C12+C19+C26+C34+C46+C52+C57</f>
        <v>487387390</v>
      </c>
      <c r="D62" s="417">
        <f>+D5+D12+D19+D26+D34+D46+D52+D57</f>
        <v>480310395</v>
      </c>
      <c r="E62" s="461">
        <f>+E5+E12+E19+E26+E34+E46+E52+E57</f>
        <v>542222485</v>
      </c>
    </row>
    <row r="63" spans="1:5" s="1" customFormat="1" ht="12" customHeight="1" thickBot="1">
      <c r="A63" s="477" t="s">
        <v>303</v>
      </c>
      <c r="B63" s="297" t="s">
        <v>541</v>
      </c>
      <c r="C63" s="410">
        <f>SUM(C64:C66)</f>
        <v>0</v>
      </c>
      <c r="D63" s="410">
        <f>SUM(D64:D66)</f>
        <v>0</v>
      </c>
      <c r="E63" s="269">
        <f>SUM(E64:E66)</f>
        <v>0</v>
      </c>
    </row>
    <row r="64" spans="1:5" s="1" customFormat="1" ht="12" customHeight="1">
      <c r="A64" s="15" t="s">
        <v>332</v>
      </c>
      <c r="B64" s="430" t="s">
        <v>305</v>
      </c>
      <c r="C64" s="414"/>
      <c r="D64" s="414"/>
      <c r="E64" s="273"/>
    </row>
    <row r="65" spans="1:5" s="1" customFormat="1" ht="12" customHeight="1">
      <c r="A65" s="14" t="s">
        <v>341</v>
      </c>
      <c r="B65" s="431" t="s">
        <v>306</v>
      </c>
      <c r="C65" s="414"/>
      <c r="D65" s="414"/>
      <c r="E65" s="273"/>
    </row>
    <row r="66" spans="1:5" s="1" customFormat="1" ht="12" customHeight="1" thickBot="1">
      <c r="A66" s="16" t="s">
        <v>342</v>
      </c>
      <c r="B66" s="496" t="s">
        <v>457</v>
      </c>
      <c r="C66" s="414"/>
      <c r="D66" s="414"/>
      <c r="E66" s="273"/>
    </row>
    <row r="67" spans="1:5" s="1" customFormat="1" ht="12" customHeight="1" thickBot="1">
      <c r="A67" s="477" t="s">
        <v>308</v>
      </c>
      <c r="B67" s="297" t="s">
        <v>309</v>
      </c>
      <c r="C67" s="410">
        <f>SUM(C68:C71)</f>
        <v>0</v>
      </c>
      <c r="D67" s="410">
        <f>SUM(D68:D71)</f>
        <v>0</v>
      </c>
      <c r="E67" s="269">
        <f>SUM(E68:E71)</f>
        <v>0</v>
      </c>
    </row>
    <row r="68" spans="1:5" s="1" customFormat="1" ht="12" customHeight="1">
      <c r="A68" s="15" t="s">
        <v>142</v>
      </c>
      <c r="B68" s="581" t="s">
        <v>310</v>
      </c>
      <c r="C68" s="414"/>
      <c r="D68" s="414"/>
      <c r="E68" s="273"/>
    </row>
    <row r="69" spans="1:7" s="1" customFormat="1" ht="13.5" customHeight="1">
      <c r="A69" s="14" t="s">
        <v>143</v>
      </c>
      <c r="B69" s="581" t="s">
        <v>569</v>
      </c>
      <c r="C69" s="414"/>
      <c r="D69" s="414"/>
      <c r="E69" s="273"/>
      <c r="G69" s="41"/>
    </row>
    <row r="70" spans="1:5" s="1" customFormat="1" ht="12" customHeight="1">
      <c r="A70" s="14" t="s">
        <v>333</v>
      </c>
      <c r="B70" s="581" t="s">
        <v>311</v>
      </c>
      <c r="C70" s="414"/>
      <c r="D70" s="414"/>
      <c r="E70" s="273"/>
    </row>
    <row r="71" spans="1:5" s="1" customFormat="1" ht="12" customHeight="1" thickBot="1">
      <c r="A71" s="16" t="s">
        <v>334</v>
      </c>
      <c r="B71" s="582" t="s">
        <v>570</v>
      </c>
      <c r="C71" s="414"/>
      <c r="D71" s="414"/>
      <c r="E71" s="273"/>
    </row>
    <row r="72" spans="1:5" s="1" customFormat="1" ht="12" customHeight="1" thickBot="1">
      <c r="A72" s="477" t="s">
        <v>312</v>
      </c>
      <c r="B72" s="297" t="s">
        <v>313</v>
      </c>
      <c r="C72" s="410">
        <f>SUM(C73:C74)</f>
        <v>130462896</v>
      </c>
      <c r="D72" s="410">
        <f>SUM(D73:D74)</f>
        <v>183872589</v>
      </c>
      <c r="E72" s="269">
        <f>SUM(E73:E74)</f>
        <v>126176907</v>
      </c>
    </row>
    <row r="73" spans="1:5" s="1" customFormat="1" ht="12" customHeight="1">
      <c r="A73" s="15" t="s">
        <v>335</v>
      </c>
      <c r="B73" s="430" t="s">
        <v>314</v>
      </c>
      <c r="C73" s="414">
        <v>130462896</v>
      </c>
      <c r="D73" s="414">
        <v>183872589</v>
      </c>
      <c r="E73" s="273">
        <v>126176907</v>
      </c>
    </row>
    <row r="74" spans="1:5" s="1" customFormat="1" ht="12" customHeight="1" thickBot="1">
      <c r="A74" s="16" t="s">
        <v>336</v>
      </c>
      <c r="B74" s="299" t="s">
        <v>315</v>
      </c>
      <c r="C74" s="414"/>
      <c r="D74" s="414"/>
      <c r="E74" s="273"/>
    </row>
    <row r="75" spans="1:5" s="1" customFormat="1" ht="12" customHeight="1" thickBot="1">
      <c r="A75" s="477" t="s">
        <v>316</v>
      </c>
      <c r="B75" s="297" t="s">
        <v>317</v>
      </c>
      <c r="C75" s="410">
        <f>SUM(C76:C78)</f>
        <v>4052052</v>
      </c>
      <c r="D75" s="410">
        <f>SUM(D76:D78)</f>
        <v>4112627</v>
      </c>
      <c r="E75" s="269">
        <f>SUM(E76:E78)</f>
        <v>0</v>
      </c>
    </row>
    <row r="76" spans="1:5" s="1" customFormat="1" ht="12" customHeight="1">
      <c r="A76" s="15" t="s">
        <v>337</v>
      </c>
      <c r="B76" s="430" t="s">
        <v>318</v>
      </c>
      <c r="C76" s="414">
        <v>4052052</v>
      </c>
      <c r="D76" s="414">
        <v>4112627</v>
      </c>
      <c r="E76" s="273"/>
    </row>
    <row r="77" spans="1:5" s="1" customFormat="1" ht="12" customHeight="1">
      <c r="A77" s="14" t="s">
        <v>338</v>
      </c>
      <c r="B77" s="431" t="s">
        <v>319</v>
      </c>
      <c r="C77" s="414"/>
      <c r="D77" s="414"/>
      <c r="E77" s="273"/>
    </row>
    <row r="78" spans="1:5" s="1" customFormat="1" ht="12" customHeight="1" thickBot="1">
      <c r="A78" s="16" t="s">
        <v>339</v>
      </c>
      <c r="B78" s="299" t="s">
        <v>571</v>
      </c>
      <c r="C78" s="414"/>
      <c r="D78" s="414"/>
      <c r="E78" s="273"/>
    </row>
    <row r="79" spans="1:5" s="1" customFormat="1" ht="12" customHeight="1" thickBot="1">
      <c r="A79" s="477" t="s">
        <v>320</v>
      </c>
      <c r="B79" s="297" t="s">
        <v>340</v>
      </c>
      <c r="C79" s="410">
        <f>SUM(C80:C83)</f>
        <v>0</v>
      </c>
      <c r="D79" s="410">
        <f>SUM(D80:D83)</f>
        <v>0</v>
      </c>
      <c r="E79" s="269">
        <f>SUM(E80:E83)</f>
        <v>0</v>
      </c>
    </row>
    <row r="80" spans="1:5" s="1" customFormat="1" ht="12" customHeight="1">
      <c r="A80" s="434" t="s">
        <v>321</v>
      </c>
      <c r="B80" s="430" t="s">
        <v>322</v>
      </c>
      <c r="C80" s="414"/>
      <c r="D80" s="414"/>
      <c r="E80" s="273"/>
    </row>
    <row r="81" spans="1:5" s="1" customFormat="1" ht="12" customHeight="1">
      <c r="A81" s="435" t="s">
        <v>323</v>
      </c>
      <c r="B81" s="431" t="s">
        <v>324</v>
      </c>
      <c r="C81" s="414"/>
      <c r="D81" s="414"/>
      <c r="E81" s="273"/>
    </row>
    <row r="82" spans="1:5" s="1" customFormat="1" ht="12" customHeight="1">
      <c r="A82" s="435" t="s">
        <v>325</v>
      </c>
      <c r="B82" s="431" t="s">
        <v>326</v>
      </c>
      <c r="C82" s="414"/>
      <c r="D82" s="414"/>
      <c r="E82" s="273"/>
    </row>
    <row r="83" spans="1:5" s="1" customFormat="1" ht="12" customHeight="1" thickBot="1">
      <c r="A83" s="436" t="s">
        <v>327</v>
      </c>
      <c r="B83" s="299" t="s">
        <v>328</v>
      </c>
      <c r="C83" s="414"/>
      <c r="D83" s="414"/>
      <c r="E83" s="273"/>
    </row>
    <row r="84" spans="1:5" s="1" customFormat="1" ht="12" customHeight="1" thickBot="1">
      <c r="A84" s="477" t="s">
        <v>329</v>
      </c>
      <c r="B84" s="297" t="s">
        <v>471</v>
      </c>
      <c r="C84" s="479"/>
      <c r="D84" s="479"/>
      <c r="E84" s="480"/>
    </row>
    <row r="85" spans="1:5" s="1" customFormat="1" ht="12" customHeight="1" thickBot="1">
      <c r="A85" s="477" t="s">
        <v>331</v>
      </c>
      <c r="B85" s="297" t="s">
        <v>330</v>
      </c>
      <c r="C85" s="479"/>
      <c r="D85" s="479"/>
      <c r="E85" s="480"/>
    </row>
    <row r="86" spans="1:5" s="1" customFormat="1" ht="12" customHeight="1" thickBot="1">
      <c r="A86" s="477" t="s">
        <v>343</v>
      </c>
      <c r="B86" s="437" t="s">
        <v>474</v>
      </c>
      <c r="C86" s="417">
        <f>+C63+C67+C72+C75+C79+C85+C84</f>
        <v>134514948</v>
      </c>
      <c r="D86" s="417">
        <f>+D63+D67+D72+D75+D79+D85+D84</f>
        <v>187985216</v>
      </c>
      <c r="E86" s="461">
        <f>+E63+E67+E72+E75+E79+E85+E84</f>
        <v>126176907</v>
      </c>
    </row>
    <row r="87" spans="1:5" s="1" customFormat="1" ht="12" customHeight="1" thickBot="1">
      <c r="A87" s="478" t="s">
        <v>473</v>
      </c>
      <c r="B87" s="438" t="s">
        <v>475</v>
      </c>
      <c r="C87" s="417">
        <f>+C62+C86</f>
        <v>621902338</v>
      </c>
      <c r="D87" s="417">
        <f>+D62+D86</f>
        <v>668295611</v>
      </c>
      <c r="E87" s="461">
        <f>+E62+E86</f>
        <v>668399392</v>
      </c>
    </row>
    <row r="88" spans="1:5" s="1" customFormat="1" ht="12" customHeight="1">
      <c r="A88" s="380"/>
      <c r="B88" s="381"/>
      <c r="C88" s="383"/>
      <c r="D88" s="383"/>
      <c r="E88" s="384"/>
    </row>
    <row r="89" spans="1:5" s="1" customFormat="1" ht="12" customHeight="1">
      <c r="A89" s="589" t="s">
        <v>46</v>
      </c>
      <c r="B89" s="589"/>
      <c r="C89" s="589"/>
      <c r="D89" s="589"/>
      <c r="E89" s="589"/>
    </row>
    <row r="90" spans="1:5" s="1" customFormat="1" ht="12" customHeight="1" thickBot="1">
      <c r="A90" s="591" t="s">
        <v>146</v>
      </c>
      <c r="B90" s="591"/>
      <c r="C90" s="139"/>
      <c r="D90" s="139"/>
      <c r="E90" s="312">
        <f>E2</f>
        <v>0</v>
      </c>
    </row>
    <row r="91" spans="1:6" s="1" customFormat="1" ht="24" customHeight="1" thickBot="1">
      <c r="A91" s="23" t="s">
        <v>16</v>
      </c>
      <c r="B91" s="24" t="s">
        <v>47</v>
      </c>
      <c r="C91" s="24" t="str">
        <f>+C3</f>
        <v>2017. évi tény</v>
      </c>
      <c r="D91" s="24" t="str">
        <f>+D3</f>
        <v>2018. évi várható</v>
      </c>
      <c r="E91" s="159" t="str">
        <f>+E3</f>
        <v>2019. évi előirányzat</v>
      </c>
      <c r="F91" s="147"/>
    </row>
    <row r="92" spans="1:6" s="1" customFormat="1" ht="12" customHeight="1" thickBot="1">
      <c r="A92" s="31" t="s">
        <v>489</v>
      </c>
      <c r="B92" s="32" t="s">
        <v>490</v>
      </c>
      <c r="C92" s="32" t="s">
        <v>493</v>
      </c>
      <c r="D92" s="32" t="s">
        <v>493</v>
      </c>
      <c r="E92" s="462" t="s">
        <v>492</v>
      </c>
      <c r="F92" s="147"/>
    </row>
    <row r="93" spans="1:6" s="1" customFormat="1" ht="15" customHeight="1" thickBot="1">
      <c r="A93" s="22" t="s">
        <v>18</v>
      </c>
      <c r="B93" s="28" t="s">
        <v>433</v>
      </c>
      <c r="C93" s="409">
        <f>C94+C95+C96+C97+C98+C111</f>
        <v>350558966</v>
      </c>
      <c r="D93" s="409">
        <f>D94+D95+D96+D97+D98+D111</f>
        <v>373328214</v>
      </c>
      <c r="E93" s="506">
        <f>E94+E95+E96+E97+E98+E111</f>
        <v>439791667</v>
      </c>
      <c r="F93" s="147"/>
    </row>
    <row r="94" spans="1:5" s="1" customFormat="1" ht="12.75" customHeight="1">
      <c r="A94" s="17" t="s">
        <v>97</v>
      </c>
      <c r="B94" s="10" t="s">
        <v>48</v>
      </c>
      <c r="C94" s="513">
        <v>120886458</v>
      </c>
      <c r="D94" s="513">
        <v>131640245</v>
      </c>
      <c r="E94" s="507">
        <v>137343031</v>
      </c>
    </row>
    <row r="95" spans="1:5" ht="16.5" customHeight="1">
      <c r="A95" s="14" t="s">
        <v>98</v>
      </c>
      <c r="B95" s="8" t="s">
        <v>176</v>
      </c>
      <c r="C95" s="411">
        <v>26964494</v>
      </c>
      <c r="D95" s="411">
        <v>26862614</v>
      </c>
      <c r="E95" s="270">
        <v>30666604</v>
      </c>
    </row>
    <row r="96" spans="1:5" ht="15.75">
      <c r="A96" s="14" t="s">
        <v>99</v>
      </c>
      <c r="B96" s="8" t="s">
        <v>133</v>
      </c>
      <c r="C96" s="413">
        <v>131990661</v>
      </c>
      <c r="D96" s="413">
        <v>139898416</v>
      </c>
      <c r="E96" s="272">
        <v>174711855</v>
      </c>
    </row>
    <row r="97" spans="1:5" s="40" customFormat="1" ht="12" customHeight="1">
      <c r="A97" s="14" t="s">
        <v>100</v>
      </c>
      <c r="B97" s="11" t="s">
        <v>177</v>
      </c>
      <c r="C97" s="413">
        <v>8917783</v>
      </c>
      <c r="D97" s="413">
        <v>8152744</v>
      </c>
      <c r="E97" s="272">
        <v>5300000</v>
      </c>
    </row>
    <row r="98" spans="1:5" ht="12" customHeight="1">
      <c r="A98" s="14" t="s">
        <v>110</v>
      </c>
      <c r="B98" s="19" t="s">
        <v>178</v>
      </c>
      <c r="C98" s="413">
        <v>61799570</v>
      </c>
      <c r="D98" s="413">
        <v>66774195</v>
      </c>
      <c r="E98" s="272">
        <v>68346835</v>
      </c>
    </row>
    <row r="99" spans="1:5" ht="12" customHeight="1">
      <c r="A99" s="14" t="s">
        <v>101</v>
      </c>
      <c r="B99" s="8" t="s">
        <v>438</v>
      </c>
      <c r="C99" s="413">
        <v>796137</v>
      </c>
      <c r="D99" s="413">
        <v>2842770</v>
      </c>
      <c r="E99" s="272">
        <v>1239822</v>
      </c>
    </row>
    <row r="100" spans="1:5" ht="12" customHeight="1">
      <c r="A100" s="14" t="s">
        <v>102</v>
      </c>
      <c r="B100" s="143" t="s">
        <v>437</v>
      </c>
      <c r="C100" s="413"/>
      <c r="D100" s="413"/>
      <c r="E100" s="272"/>
    </row>
    <row r="101" spans="1:5" ht="12" customHeight="1">
      <c r="A101" s="14" t="s">
        <v>111</v>
      </c>
      <c r="B101" s="143" t="s">
        <v>436</v>
      </c>
      <c r="C101" s="413"/>
      <c r="D101" s="413"/>
      <c r="E101" s="272"/>
    </row>
    <row r="102" spans="1:5" ht="12" customHeight="1">
      <c r="A102" s="14" t="s">
        <v>112</v>
      </c>
      <c r="B102" s="141" t="s">
        <v>346</v>
      </c>
      <c r="C102" s="413"/>
      <c r="D102" s="413"/>
      <c r="E102" s="272"/>
    </row>
    <row r="103" spans="1:5" ht="12" customHeight="1">
      <c r="A103" s="14" t="s">
        <v>113</v>
      </c>
      <c r="B103" s="142" t="s">
        <v>347</v>
      </c>
      <c r="C103" s="413"/>
      <c r="D103" s="413"/>
      <c r="E103" s="272"/>
    </row>
    <row r="104" spans="1:5" ht="12" customHeight="1">
      <c r="A104" s="14" t="s">
        <v>114</v>
      </c>
      <c r="B104" s="142" t="s">
        <v>348</v>
      </c>
      <c r="C104" s="413"/>
      <c r="D104" s="413"/>
      <c r="E104" s="272"/>
    </row>
    <row r="105" spans="1:5" ht="12" customHeight="1">
      <c r="A105" s="14" t="s">
        <v>116</v>
      </c>
      <c r="B105" s="141" t="s">
        <v>349</v>
      </c>
      <c r="C105" s="413">
        <v>33366683</v>
      </c>
      <c r="D105" s="413">
        <v>34694425</v>
      </c>
      <c r="E105" s="272">
        <v>48225000</v>
      </c>
    </row>
    <row r="106" spans="1:5" ht="12" customHeight="1">
      <c r="A106" s="14" t="s">
        <v>179</v>
      </c>
      <c r="B106" s="141" t="s">
        <v>350</v>
      </c>
      <c r="C106" s="413"/>
      <c r="D106" s="413"/>
      <c r="E106" s="272"/>
    </row>
    <row r="107" spans="1:5" ht="12" customHeight="1">
      <c r="A107" s="14" t="s">
        <v>344</v>
      </c>
      <c r="B107" s="142" t="s">
        <v>351</v>
      </c>
      <c r="C107" s="413"/>
      <c r="D107" s="413"/>
      <c r="E107" s="272"/>
    </row>
    <row r="108" spans="1:5" ht="12" customHeight="1">
      <c r="A108" s="13" t="s">
        <v>345</v>
      </c>
      <c r="B108" s="143" t="s">
        <v>352</v>
      </c>
      <c r="C108" s="413"/>
      <c r="D108" s="413"/>
      <c r="E108" s="272"/>
    </row>
    <row r="109" spans="1:5" ht="12" customHeight="1">
      <c r="A109" s="14" t="s">
        <v>434</v>
      </c>
      <c r="B109" s="143" t="s">
        <v>353</v>
      </c>
      <c r="C109" s="413"/>
      <c r="D109" s="413"/>
      <c r="E109" s="272"/>
    </row>
    <row r="110" spans="1:5" ht="12" customHeight="1">
      <c r="A110" s="16" t="s">
        <v>435</v>
      </c>
      <c r="B110" s="143" t="s">
        <v>354</v>
      </c>
      <c r="C110" s="413">
        <v>27636750</v>
      </c>
      <c r="D110" s="413">
        <v>24637000</v>
      </c>
      <c r="E110" s="272">
        <v>18882013</v>
      </c>
    </row>
    <row r="111" spans="1:5" ht="12" customHeight="1">
      <c r="A111" s="14" t="s">
        <v>439</v>
      </c>
      <c r="B111" s="11" t="s">
        <v>49</v>
      </c>
      <c r="C111" s="411"/>
      <c r="D111" s="411"/>
      <c r="E111" s="270">
        <v>23423342</v>
      </c>
    </row>
    <row r="112" spans="1:5" ht="12" customHeight="1">
      <c r="A112" s="14" t="s">
        <v>440</v>
      </c>
      <c r="B112" s="8" t="s">
        <v>442</v>
      </c>
      <c r="C112" s="411"/>
      <c r="D112" s="411"/>
      <c r="E112" s="270">
        <v>16584253</v>
      </c>
    </row>
    <row r="113" spans="1:5" ht="12" customHeight="1" thickBot="1">
      <c r="A113" s="18" t="s">
        <v>441</v>
      </c>
      <c r="B113" s="500" t="s">
        <v>443</v>
      </c>
      <c r="C113" s="514"/>
      <c r="D113" s="514"/>
      <c r="E113" s="508">
        <v>6839089</v>
      </c>
    </row>
    <row r="114" spans="1:5" ht="12" customHeight="1" thickBot="1">
      <c r="A114" s="497" t="s">
        <v>19</v>
      </c>
      <c r="B114" s="498" t="s">
        <v>355</v>
      </c>
      <c r="C114" s="515">
        <f>+C115+C117+C119</f>
        <v>86166417</v>
      </c>
      <c r="D114" s="515">
        <f>+D115+D117+D119</f>
        <v>137310800</v>
      </c>
      <c r="E114" s="509">
        <f>+E115+E117+E119</f>
        <v>224495099</v>
      </c>
    </row>
    <row r="115" spans="1:5" ht="12" customHeight="1">
      <c r="A115" s="15" t="s">
        <v>103</v>
      </c>
      <c r="B115" s="8" t="s">
        <v>224</v>
      </c>
      <c r="C115" s="412">
        <v>61943803</v>
      </c>
      <c r="D115" s="412">
        <v>76346316</v>
      </c>
      <c r="E115" s="271">
        <v>109121844</v>
      </c>
    </row>
    <row r="116" spans="1:5" ht="15.75">
      <c r="A116" s="15" t="s">
        <v>104</v>
      </c>
      <c r="B116" s="12" t="s">
        <v>359</v>
      </c>
      <c r="C116" s="412"/>
      <c r="D116" s="412"/>
      <c r="E116" s="271">
        <v>68814684</v>
      </c>
    </row>
    <row r="117" spans="1:5" ht="12" customHeight="1">
      <c r="A117" s="15" t="s">
        <v>105</v>
      </c>
      <c r="B117" s="12" t="s">
        <v>180</v>
      </c>
      <c r="C117" s="411">
        <v>22491224</v>
      </c>
      <c r="D117" s="411">
        <v>57886504</v>
      </c>
      <c r="E117" s="270">
        <v>110873255</v>
      </c>
    </row>
    <row r="118" spans="1:5" ht="12" customHeight="1">
      <c r="A118" s="15" t="s">
        <v>106</v>
      </c>
      <c r="B118" s="12" t="s">
        <v>360</v>
      </c>
      <c r="C118" s="411"/>
      <c r="D118" s="411"/>
      <c r="E118" s="270"/>
    </row>
    <row r="119" spans="1:5" ht="12" customHeight="1">
      <c r="A119" s="15" t="s">
        <v>107</v>
      </c>
      <c r="B119" s="299" t="s">
        <v>226</v>
      </c>
      <c r="C119" s="411">
        <v>1731390</v>
      </c>
      <c r="D119" s="411">
        <v>3077980</v>
      </c>
      <c r="E119" s="270">
        <v>4500000</v>
      </c>
    </row>
    <row r="120" spans="1:5" ht="12" customHeight="1">
      <c r="A120" s="15" t="s">
        <v>115</v>
      </c>
      <c r="B120" s="298" t="s">
        <v>424</v>
      </c>
      <c r="C120" s="411"/>
      <c r="D120" s="411"/>
      <c r="E120" s="270"/>
    </row>
    <row r="121" spans="1:5" ht="12" customHeight="1">
      <c r="A121" s="15" t="s">
        <v>117</v>
      </c>
      <c r="B121" s="426" t="s">
        <v>365</v>
      </c>
      <c r="C121" s="411"/>
      <c r="D121" s="411"/>
      <c r="E121" s="270"/>
    </row>
    <row r="122" spans="1:5" ht="12" customHeight="1">
      <c r="A122" s="15" t="s">
        <v>181</v>
      </c>
      <c r="B122" s="142" t="s">
        <v>348</v>
      </c>
      <c r="C122" s="411"/>
      <c r="D122" s="411"/>
      <c r="E122" s="270"/>
    </row>
    <row r="123" spans="1:5" ht="12" customHeight="1">
      <c r="A123" s="15" t="s">
        <v>182</v>
      </c>
      <c r="B123" s="142" t="s">
        <v>364</v>
      </c>
      <c r="C123" s="411">
        <v>60000</v>
      </c>
      <c r="D123" s="411">
        <v>0</v>
      </c>
      <c r="E123" s="270"/>
    </row>
    <row r="124" spans="1:5" ht="12" customHeight="1">
      <c r="A124" s="15" t="s">
        <v>183</v>
      </c>
      <c r="B124" s="142" t="s">
        <v>363</v>
      </c>
      <c r="C124" s="411"/>
      <c r="D124" s="411"/>
      <c r="E124" s="270"/>
    </row>
    <row r="125" spans="1:5" ht="12" customHeight="1">
      <c r="A125" s="15" t="s">
        <v>356</v>
      </c>
      <c r="B125" s="142" t="s">
        <v>351</v>
      </c>
      <c r="C125" s="411">
        <v>400000</v>
      </c>
      <c r="D125" s="411">
        <v>1585675</v>
      </c>
      <c r="E125" s="270">
        <v>2000000</v>
      </c>
    </row>
    <row r="126" spans="1:5" ht="12" customHeight="1">
      <c r="A126" s="15" t="s">
        <v>357</v>
      </c>
      <c r="B126" s="142" t="s">
        <v>362</v>
      </c>
      <c r="C126" s="411"/>
      <c r="D126" s="411"/>
      <c r="E126" s="270"/>
    </row>
    <row r="127" spans="1:5" ht="12" customHeight="1" thickBot="1">
      <c r="A127" s="13" t="s">
        <v>358</v>
      </c>
      <c r="B127" s="142" t="s">
        <v>361</v>
      </c>
      <c r="C127" s="413">
        <v>1271390</v>
      </c>
      <c r="D127" s="413">
        <v>1271390</v>
      </c>
      <c r="E127" s="272">
        <v>2500000</v>
      </c>
    </row>
    <row r="128" spans="1:5" ht="12" customHeight="1" thickBot="1">
      <c r="A128" s="20" t="s">
        <v>20</v>
      </c>
      <c r="B128" s="123" t="s">
        <v>444</v>
      </c>
      <c r="C128" s="410">
        <f>+C93+C114</f>
        <v>436725383</v>
      </c>
      <c r="D128" s="410">
        <f>+D93+D114</f>
        <v>510639014</v>
      </c>
      <c r="E128" s="269">
        <f>+E93+E114</f>
        <v>664286766</v>
      </c>
    </row>
    <row r="129" spans="1:5" ht="12" customHeight="1" thickBot="1">
      <c r="A129" s="20" t="s">
        <v>21</v>
      </c>
      <c r="B129" s="123" t="s">
        <v>445</v>
      </c>
      <c r="C129" s="410">
        <f>+C130+C131+C132</f>
        <v>0</v>
      </c>
      <c r="D129" s="410">
        <f>+D130+D131+D132</f>
        <v>0</v>
      </c>
      <c r="E129" s="269">
        <f>+E130+E131+E132</f>
        <v>0</v>
      </c>
    </row>
    <row r="130" spans="1:5" ht="12" customHeight="1">
      <c r="A130" s="15" t="s">
        <v>263</v>
      </c>
      <c r="B130" s="12" t="s">
        <v>452</v>
      </c>
      <c r="C130" s="411"/>
      <c r="D130" s="411"/>
      <c r="E130" s="270"/>
    </row>
    <row r="131" spans="1:5" ht="12" customHeight="1">
      <c r="A131" s="15" t="s">
        <v>264</v>
      </c>
      <c r="B131" s="12" t="s">
        <v>453</v>
      </c>
      <c r="C131" s="411"/>
      <c r="D131" s="411"/>
      <c r="E131" s="270"/>
    </row>
    <row r="132" spans="1:5" ht="12" customHeight="1" thickBot="1">
      <c r="A132" s="13" t="s">
        <v>265</v>
      </c>
      <c r="B132" s="12" t="s">
        <v>454</v>
      </c>
      <c r="C132" s="411"/>
      <c r="D132" s="411"/>
      <c r="E132" s="270"/>
    </row>
    <row r="133" spans="1:5" ht="12" customHeight="1" thickBot="1">
      <c r="A133" s="20" t="s">
        <v>22</v>
      </c>
      <c r="B133" s="123" t="s">
        <v>446</v>
      </c>
      <c r="C133" s="410">
        <f>SUM(C134:C139)</f>
        <v>0</v>
      </c>
      <c r="D133" s="410">
        <f>SUM(D134:D139)</f>
        <v>0</v>
      </c>
      <c r="E133" s="269">
        <f>SUM(E134:E139)</f>
        <v>0</v>
      </c>
    </row>
    <row r="134" spans="1:5" ht="12" customHeight="1">
      <c r="A134" s="15" t="s">
        <v>90</v>
      </c>
      <c r="B134" s="9" t="s">
        <v>455</v>
      </c>
      <c r="C134" s="411"/>
      <c r="D134" s="411"/>
      <c r="E134" s="270"/>
    </row>
    <row r="135" spans="1:5" ht="12" customHeight="1">
      <c r="A135" s="15" t="s">
        <v>91</v>
      </c>
      <c r="B135" s="9" t="s">
        <v>447</v>
      </c>
      <c r="C135" s="411"/>
      <c r="D135" s="411"/>
      <c r="E135" s="270"/>
    </row>
    <row r="136" spans="1:5" ht="12" customHeight="1">
      <c r="A136" s="15" t="s">
        <v>92</v>
      </c>
      <c r="B136" s="9" t="s">
        <v>448</v>
      </c>
      <c r="C136" s="411"/>
      <c r="D136" s="411"/>
      <c r="E136" s="270"/>
    </row>
    <row r="137" spans="1:5" ht="12" customHeight="1">
      <c r="A137" s="15" t="s">
        <v>168</v>
      </c>
      <c r="B137" s="9" t="s">
        <v>449</v>
      </c>
      <c r="C137" s="411"/>
      <c r="D137" s="411"/>
      <c r="E137" s="270"/>
    </row>
    <row r="138" spans="1:5" ht="12" customHeight="1">
      <c r="A138" s="15" t="s">
        <v>169</v>
      </c>
      <c r="B138" s="9" t="s">
        <v>450</v>
      </c>
      <c r="C138" s="411"/>
      <c r="D138" s="411"/>
      <c r="E138" s="270"/>
    </row>
    <row r="139" spans="1:5" ht="12" customHeight="1" thickBot="1">
      <c r="A139" s="13" t="s">
        <v>170</v>
      </c>
      <c r="B139" s="9" t="s">
        <v>451</v>
      </c>
      <c r="C139" s="411"/>
      <c r="D139" s="411"/>
      <c r="E139" s="270"/>
    </row>
    <row r="140" spans="1:5" ht="12" customHeight="1" thickBot="1">
      <c r="A140" s="20" t="s">
        <v>23</v>
      </c>
      <c r="B140" s="123" t="s">
        <v>459</v>
      </c>
      <c r="C140" s="417">
        <f>+C141+C142+C143+C144</f>
        <v>1304366</v>
      </c>
      <c r="D140" s="417">
        <f>+D141+D142+D143+D144</f>
        <v>4052052</v>
      </c>
      <c r="E140" s="461">
        <f>+E141+E142+E143+E144</f>
        <v>4112627</v>
      </c>
    </row>
    <row r="141" spans="1:5" ht="12" customHeight="1">
      <c r="A141" s="15" t="s">
        <v>93</v>
      </c>
      <c r="B141" s="9" t="s">
        <v>366</v>
      </c>
      <c r="C141" s="411"/>
      <c r="D141" s="411"/>
      <c r="E141" s="270"/>
    </row>
    <row r="142" spans="1:5" ht="12" customHeight="1">
      <c r="A142" s="15" t="s">
        <v>94</v>
      </c>
      <c r="B142" s="9" t="s">
        <v>367</v>
      </c>
      <c r="C142" s="411">
        <v>1304366</v>
      </c>
      <c r="D142" s="411">
        <v>4052052</v>
      </c>
      <c r="E142" s="270">
        <v>4112627</v>
      </c>
    </row>
    <row r="143" spans="1:5" ht="12" customHeight="1">
      <c r="A143" s="15" t="s">
        <v>283</v>
      </c>
      <c r="B143" s="9" t="s">
        <v>460</v>
      </c>
      <c r="C143" s="411"/>
      <c r="D143" s="411"/>
      <c r="E143" s="270"/>
    </row>
    <row r="144" spans="1:5" ht="12" customHeight="1" thickBot="1">
      <c r="A144" s="13" t="s">
        <v>284</v>
      </c>
      <c r="B144" s="7" t="s">
        <v>386</v>
      </c>
      <c r="C144" s="411"/>
      <c r="D144" s="411"/>
      <c r="E144" s="270"/>
    </row>
    <row r="145" spans="1:5" ht="12" customHeight="1" thickBot="1">
      <c r="A145" s="20" t="s">
        <v>24</v>
      </c>
      <c r="B145" s="123" t="s">
        <v>461</v>
      </c>
      <c r="C145" s="516">
        <f>SUM(C146:C150)</f>
        <v>0</v>
      </c>
      <c r="D145" s="516">
        <f>SUM(D146:D150)</f>
        <v>0</v>
      </c>
      <c r="E145" s="510">
        <f>SUM(E146:E150)</f>
        <v>0</v>
      </c>
    </row>
    <row r="146" spans="1:5" ht="12" customHeight="1">
      <c r="A146" s="15" t="s">
        <v>95</v>
      </c>
      <c r="B146" s="9" t="s">
        <v>456</v>
      </c>
      <c r="C146" s="411"/>
      <c r="D146" s="411"/>
      <c r="E146" s="270"/>
    </row>
    <row r="147" spans="1:5" ht="12" customHeight="1">
      <c r="A147" s="15" t="s">
        <v>96</v>
      </c>
      <c r="B147" s="9" t="s">
        <v>463</v>
      </c>
      <c r="C147" s="411"/>
      <c r="D147" s="411"/>
      <c r="E147" s="270"/>
    </row>
    <row r="148" spans="1:5" ht="12" customHeight="1">
      <c r="A148" s="15" t="s">
        <v>295</v>
      </c>
      <c r="B148" s="9" t="s">
        <v>458</v>
      </c>
      <c r="C148" s="411"/>
      <c r="D148" s="411"/>
      <c r="E148" s="270"/>
    </row>
    <row r="149" spans="1:5" ht="12" customHeight="1">
      <c r="A149" s="15" t="s">
        <v>296</v>
      </c>
      <c r="B149" s="9" t="s">
        <v>464</v>
      </c>
      <c r="C149" s="411"/>
      <c r="D149" s="411"/>
      <c r="E149" s="270"/>
    </row>
    <row r="150" spans="1:5" ht="12" customHeight="1" thickBot="1">
      <c r="A150" s="15" t="s">
        <v>462</v>
      </c>
      <c r="B150" s="9" t="s">
        <v>465</v>
      </c>
      <c r="C150" s="411"/>
      <c r="D150" s="411"/>
      <c r="E150" s="270"/>
    </row>
    <row r="151" spans="1:5" ht="12" customHeight="1" thickBot="1">
      <c r="A151" s="20" t="s">
        <v>25</v>
      </c>
      <c r="B151" s="123" t="s">
        <v>466</v>
      </c>
      <c r="C151" s="517"/>
      <c r="D151" s="517"/>
      <c r="E151" s="511"/>
    </row>
    <row r="152" spans="1:5" ht="12" customHeight="1" thickBot="1">
      <c r="A152" s="20" t="s">
        <v>26</v>
      </c>
      <c r="B152" s="123" t="s">
        <v>467</v>
      </c>
      <c r="C152" s="517"/>
      <c r="D152" s="517"/>
      <c r="E152" s="511"/>
    </row>
    <row r="153" spans="1:6" ht="15" customHeight="1" thickBot="1">
      <c r="A153" s="20" t="s">
        <v>27</v>
      </c>
      <c r="B153" s="123" t="s">
        <v>469</v>
      </c>
      <c r="C153" s="518">
        <f>+C129+C133+C140+C145+C151+C152</f>
        <v>1304366</v>
      </c>
      <c r="D153" s="518">
        <f>+D129+D133+D140+D145+D151+D152</f>
        <v>4052052</v>
      </c>
      <c r="E153" s="512">
        <f>+E129+E133+E140+E145+E151+E152</f>
        <v>4112627</v>
      </c>
      <c r="F153" s="124"/>
    </row>
    <row r="154" spans="1:5" s="1" customFormat="1" ht="12.75" customHeight="1" thickBot="1">
      <c r="A154" s="300" t="s">
        <v>28</v>
      </c>
      <c r="B154" s="393" t="s">
        <v>468</v>
      </c>
      <c r="C154" s="518">
        <f>+C128+C153</f>
        <v>438029749</v>
      </c>
      <c r="D154" s="518">
        <f>+D128+D153</f>
        <v>514691066</v>
      </c>
      <c r="E154" s="512">
        <f>+E128+E153</f>
        <v>668399393</v>
      </c>
    </row>
    <row r="158" ht="16.5" customHeight="1"/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Balatonvilágos Község Önkormányzata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I18" sqref="I18"/>
    </sheetView>
  </sheetViews>
  <sheetFormatPr defaultColWidth="9.00390625" defaultRowHeight="12.75"/>
  <cols>
    <col min="1" max="1" width="6.875" style="190" customWidth="1"/>
    <col min="2" max="2" width="49.625" style="55" customWidth="1"/>
    <col min="3" max="8" width="12.875" style="55" customWidth="1"/>
    <col min="9" max="9" width="14.375" style="55" customWidth="1"/>
    <col min="10" max="10" width="3.375" style="55" customWidth="1"/>
    <col min="11" max="16384" width="9.375" style="55" customWidth="1"/>
  </cols>
  <sheetData>
    <row r="1" spans="1:9" ht="27.75" customHeight="1">
      <c r="A1" s="637" t="s">
        <v>4</v>
      </c>
      <c r="B1" s="637"/>
      <c r="C1" s="637"/>
      <c r="D1" s="637"/>
      <c r="E1" s="637"/>
      <c r="F1" s="637"/>
      <c r="G1" s="637"/>
      <c r="H1" s="637"/>
      <c r="I1" s="637"/>
    </row>
    <row r="2" ht="20.25" customHeight="1" thickBot="1">
      <c r="I2" s="490">
        <f>'1. sz tájékoztató t.'!E2</f>
        <v>0</v>
      </c>
    </row>
    <row r="3" spans="1:9" s="491" customFormat="1" ht="26.25" customHeight="1">
      <c r="A3" s="645" t="s">
        <v>68</v>
      </c>
      <c r="B3" s="640" t="s">
        <v>84</v>
      </c>
      <c r="C3" s="645" t="s">
        <v>85</v>
      </c>
      <c r="D3" s="645" t="str">
        <f>+CONCATENATE(LEFT(ÖSSZEFÜGGÉSEK!A5,4)," előtti kifizetés")</f>
        <v>2019 előtti kifizetés</v>
      </c>
      <c r="E3" s="642" t="s">
        <v>67</v>
      </c>
      <c r="F3" s="643"/>
      <c r="G3" s="643"/>
      <c r="H3" s="644"/>
      <c r="I3" s="640" t="s">
        <v>50</v>
      </c>
    </row>
    <row r="4" spans="1:9" s="492" customFormat="1" ht="32.25" customHeight="1" thickBot="1">
      <c r="A4" s="646"/>
      <c r="B4" s="641"/>
      <c r="C4" s="641"/>
      <c r="D4" s="646"/>
      <c r="E4" s="275" t="str">
        <f>+CONCATENATE(LEFT(ÖSSZEFÜGGÉSEK!A5,4),".")</f>
        <v>2019.</v>
      </c>
      <c r="F4" s="275" t="str">
        <f>+CONCATENATE(LEFT(ÖSSZEFÜGGÉSEK!A5,4)+1,".")</f>
        <v>2020.</v>
      </c>
      <c r="G4" s="275" t="str">
        <f>+CONCATENATE(LEFT(ÖSSZEFÜGGÉSEK!A5,4)+2,".")</f>
        <v>2021.</v>
      </c>
      <c r="H4" s="276" t="str">
        <f>+CONCATENATE(LEFT(ÖSSZEFÜGGÉSEK!A5,4)+2,".",CHAR(10)," után")</f>
        <v>2021.
 után</v>
      </c>
      <c r="I4" s="641"/>
    </row>
    <row r="5" spans="1:9" s="493" customFormat="1" ht="12.75" customHeight="1" thickBot="1">
      <c r="A5" s="277" t="s">
        <v>489</v>
      </c>
      <c r="B5" s="278" t="s">
        <v>490</v>
      </c>
      <c r="C5" s="279" t="s">
        <v>491</v>
      </c>
      <c r="D5" s="278" t="s">
        <v>493</v>
      </c>
      <c r="E5" s="277" t="s">
        <v>492</v>
      </c>
      <c r="F5" s="279" t="s">
        <v>494</v>
      </c>
      <c r="G5" s="279" t="s">
        <v>495</v>
      </c>
      <c r="H5" s="280" t="s">
        <v>496</v>
      </c>
      <c r="I5" s="281" t="s">
        <v>497</v>
      </c>
    </row>
    <row r="6" spans="1:9" ht="24.75" customHeight="1" thickBot="1">
      <c r="A6" s="282" t="s">
        <v>18</v>
      </c>
      <c r="B6" s="283" t="s">
        <v>5</v>
      </c>
      <c r="C6" s="544"/>
      <c r="D6" s="545">
        <f>+D7+D8</f>
        <v>0</v>
      </c>
      <c r="E6" s="546">
        <f>+E7+E8</f>
        <v>0</v>
      </c>
      <c r="F6" s="547">
        <f>+F7+F8</f>
        <v>0</v>
      </c>
      <c r="G6" s="547">
        <f>+G7+G8</f>
        <v>0</v>
      </c>
      <c r="H6" s="548">
        <f>+H7+H8</f>
        <v>0</v>
      </c>
      <c r="I6" s="70">
        <f aca="true" t="shared" si="0" ref="I6:I17">SUM(D6:H6)</f>
        <v>0</v>
      </c>
    </row>
    <row r="7" spans="1:10" ht="19.5" customHeight="1">
      <c r="A7" s="284" t="s">
        <v>19</v>
      </c>
      <c r="B7" s="71" t="s">
        <v>69</v>
      </c>
      <c r="C7" s="549"/>
      <c r="D7" s="550"/>
      <c r="E7" s="551"/>
      <c r="F7" s="552"/>
      <c r="G7" s="552"/>
      <c r="H7" s="553"/>
      <c r="I7" s="285">
        <f t="shared" si="0"/>
        <v>0</v>
      </c>
      <c r="J7" s="636" t="s">
        <v>524</v>
      </c>
    </row>
    <row r="8" spans="1:10" ht="19.5" customHeight="1" thickBot="1">
      <c r="A8" s="284" t="s">
        <v>20</v>
      </c>
      <c r="B8" s="71" t="s">
        <v>69</v>
      </c>
      <c r="C8" s="549"/>
      <c r="D8" s="550"/>
      <c r="E8" s="551"/>
      <c r="F8" s="552"/>
      <c r="G8" s="552"/>
      <c r="H8" s="553"/>
      <c r="I8" s="285">
        <f t="shared" si="0"/>
        <v>0</v>
      </c>
      <c r="J8" s="636"/>
    </row>
    <row r="9" spans="1:10" ht="25.5" customHeight="1" thickBot="1">
      <c r="A9" s="282" t="s">
        <v>21</v>
      </c>
      <c r="B9" s="283" t="s">
        <v>6</v>
      </c>
      <c r="C9" s="544"/>
      <c r="D9" s="545">
        <f>+D10+D11</f>
        <v>0</v>
      </c>
      <c r="E9" s="546">
        <f>+E10+E11</f>
        <v>0</v>
      </c>
      <c r="F9" s="547">
        <f>+F10+F11</f>
        <v>0</v>
      </c>
      <c r="G9" s="547">
        <f>+G10+G11</f>
        <v>0</v>
      </c>
      <c r="H9" s="548">
        <f>+H10+H11</f>
        <v>0</v>
      </c>
      <c r="I9" s="70">
        <f t="shared" si="0"/>
        <v>0</v>
      </c>
      <c r="J9" s="636"/>
    </row>
    <row r="10" spans="1:10" ht="19.5" customHeight="1">
      <c r="A10" s="284" t="s">
        <v>22</v>
      </c>
      <c r="B10" s="71" t="s">
        <v>69</v>
      </c>
      <c r="C10" s="549"/>
      <c r="D10" s="550"/>
      <c r="E10" s="551"/>
      <c r="F10" s="552"/>
      <c r="G10" s="552"/>
      <c r="H10" s="553"/>
      <c r="I10" s="285">
        <f t="shared" si="0"/>
        <v>0</v>
      </c>
      <c r="J10" s="636"/>
    </row>
    <row r="11" spans="1:10" ht="19.5" customHeight="1" thickBot="1">
      <c r="A11" s="284" t="s">
        <v>23</v>
      </c>
      <c r="B11" s="71" t="s">
        <v>69</v>
      </c>
      <c r="C11" s="549"/>
      <c r="D11" s="550"/>
      <c r="E11" s="551"/>
      <c r="F11" s="552"/>
      <c r="G11" s="552"/>
      <c r="H11" s="553"/>
      <c r="I11" s="285">
        <f t="shared" si="0"/>
        <v>0</v>
      </c>
      <c r="J11" s="636"/>
    </row>
    <row r="12" spans="1:10" ht="19.5" customHeight="1" thickBot="1">
      <c r="A12" s="282" t="s">
        <v>24</v>
      </c>
      <c r="B12" s="283" t="s">
        <v>200</v>
      </c>
      <c r="C12" s="544"/>
      <c r="D12" s="545">
        <f>+D13</f>
        <v>0</v>
      </c>
      <c r="E12" s="546">
        <f>+E13</f>
        <v>0</v>
      </c>
      <c r="F12" s="547">
        <f>+F13</f>
        <v>0</v>
      </c>
      <c r="G12" s="547">
        <f>+G13</f>
        <v>0</v>
      </c>
      <c r="H12" s="548">
        <f>+H13</f>
        <v>0</v>
      </c>
      <c r="I12" s="70">
        <f t="shared" si="0"/>
        <v>0</v>
      </c>
      <c r="J12" s="636"/>
    </row>
    <row r="13" spans="1:10" ht="19.5" customHeight="1" thickBot="1">
      <c r="A13" s="284" t="s">
        <v>25</v>
      </c>
      <c r="B13" s="71" t="s">
        <v>69</v>
      </c>
      <c r="C13" s="549"/>
      <c r="D13" s="550"/>
      <c r="E13" s="551"/>
      <c r="F13" s="552"/>
      <c r="G13" s="552"/>
      <c r="H13" s="553"/>
      <c r="I13" s="285">
        <f t="shared" si="0"/>
        <v>0</v>
      </c>
      <c r="J13" s="636"/>
    </row>
    <row r="14" spans="1:10" ht="19.5" customHeight="1" thickBot="1">
      <c r="A14" s="282" t="s">
        <v>26</v>
      </c>
      <c r="B14" s="283" t="s">
        <v>201</v>
      </c>
      <c r="C14" s="544"/>
      <c r="D14" s="545">
        <f>+D15</f>
        <v>0</v>
      </c>
      <c r="E14" s="546">
        <f>+E15</f>
        <v>0</v>
      </c>
      <c r="F14" s="547">
        <f>+F15</f>
        <v>0</v>
      </c>
      <c r="G14" s="547">
        <f>+G15</f>
        <v>0</v>
      </c>
      <c r="H14" s="548">
        <f>+H15</f>
        <v>0</v>
      </c>
      <c r="I14" s="70">
        <f t="shared" si="0"/>
        <v>0</v>
      </c>
      <c r="J14" s="636"/>
    </row>
    <row r="15" spans="1:10" ht="19.5" customHeight="1" thickBot="1">
      <c r="A15" s="286" t="s">
        <v>27</v>
      </c>
      <c r="B15" s="72" t="s">
        <v>69</v>
      </c>
      <c r="C15" s="554"/>
      <c r="D15" s="555"/>
      <c r="E15" s="556"/>
      <c r="F15" s="557"/>
      <c r="G15" s="557"/>
      <c r="H15" s="558"/>
      <c r="I15" s="287">
        <f t="shared" si="0"/>
        <v>0</v>
      </c>
      <c r="J15" s="636"/>
    </row>
    <row r="16" spans="1:10" ht="19.5" customHeight="1" thickBot="1">
      <c r="A16" s="282" t="s">
        <v>28</v>
      </c>
      <c r="B16" s="288" t="s">
        <v>202</v>
      </c>
      <c r="C16" s="544"/>
      <c r="D16" s="545">
        <f>+D17</f>
        <v>0</v>
      </c>
      <c r="E16" s="546">
        <f>+E17</f>
        <v>0</v>
      </c>
      <c r="F16" s="547">
        <f>+F17</f>
        <v>0</v>
      </c>
      <c r="G16" s="547">
        <f>+G17</f>
        <v>0</v>
      </c>
      <c r="H16" s="548">
        <f>+H17</f>
        <v>0</v>
      </c>
      <c r="I16" s="70">
        <f t="shared" si="0"/>
        <v>0</v>
      </c>
      <c r="J16" s="636"/>
    </row>
    <row r="17" spans="1:10" ht="19.5" customHeight="1" thickBot="1">
      <c r="A17" s="289" t="s">
        <v>29</v>
      </c>
      <c r="B17" s="73" t="s">
        <v>69</v>
      </c>
      <c r="C17" s="559"/>
      <c r="D17" s="560"/>
      <c r="E17" s="561"/>
      <c r="F17" s="562"/>
      <c r="G17" s="562"/>
      <c r="H17" s="563"/>
      <c r="I17" s="290">
        <f t="shared" si="0"/>
        <v>0</v>
      </c>
      <c r="J17" s="636"/>
    </row>
    <row r="18" spans="1:10" ht="19.5" customHeight="1" thickBot="1">
      <c r="A18" s="638" t="s">
        <v>139</v>
      </c>
      <c r="B18" s="639"/>
      <c r="C18" s="564"/>
      <c r="D18" s="545">
        <f aca="true" t="shared" si="1" ref="D18:I18">+D6+D9+D12+D14+D16</f>
        <v>0</v>
      </c>
      <c r="E18" s="546">
        <f t="shared" si="1"/>
        <v>0</v>
      </c>
      <c r="F18" s="547">
        <f t="shared" si="1"/>
        <v>0</v>
      </c>
      <c r="G18" s="547">
        <f t="shared" si="1"/>
        <v>0</v>
      </c>
      <c r="H18" s="548">
        <f t="shared" si="1"/>
        <v>0</v>
      </c>
      <c r="I18" s="70">
        <f t="shared" si="1"/>
        <v>0</v>
      </c>
      <c r="J18" s="636"/>
    </row>
  </sheetData>
  <sheetProtection sheet="1"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60"/>
  <sheetViews>
    <sheetView view="pageBreakPreview" zoomScaleNormal="130" zoomScaleSheetLayoutView="100" workbookViewId="0" topLeftCell="A16">
      <selection activeCell="C19" sqref="C19"/>
    </sheetView>
  </sheetViews>
  <sheetFormatPr defaultColWidth="9.00390625" defaultRowHeight="12.75"/>
  <cols>
    <col min="1" max="1" width="9.50390625" style="394" customWidth="1"/>
    <col min="2" max="2" width="91.625" style="394" customWidth="1"/>
    <col min="3" max="3" width="21.625" style="395" customWidth="1"/>
    <col min="4" max="4" width="9.00390625" style="427" customWidth="1"/>
    <col min="5" max="16384" width="9.375" style="427" customWidth="1"/>
  </cols>
  <sheetData>
    <row r="1" spans="1:3" ht="15.75" customHeight="1">
      <c r="A1" s="589" t="s">
        <v>15</v>
      </c>
      <c r="B1" s="589"/>
      <c r="C1" s="589"/>
    </row>
    <row r="2" spans="1:3" ht="15.75" customHeight="1">
      <c r="A2" s="584"/>
      <c r="B2" s="584"/>
      <c r="C2" s="584"/>
    </row>
    <row r="3" spans="1:3" ht="15.75" customHeight="1" thickBot="1">
      <c r="A3" s="590" t="s">
        <v>145</v>
      </c>
      <c r="B3" s="590"/>
      <c r="C3" s="312" t="str">
        <f>'1.1.sz.mell.'!C2</f>
        <v>Forintban!</v>
      </c>
    </row>
    <row r="4" spans="1:3" ht="37.5" customHeight="1" thickBot="1">
      <c r="A4" s="23" t="s">
        <v>68</v>
      </c>
      <c r="B4" s="24" t="s">
        <v>17</v>
      </c>
      <c r="C4" s="39" t="s">
        <v>610</v>
      </c>
    </row>
    <row r="5" spans="1:3" s="428" customFormat="1" ht="12" customHeight="1" thickBot="1">
      <c r="A5" s="422"/>
      <c r="B5" s="423" t="s">
        <v>489</v>
      </c>
      <c r="C5" s="424" t="s">
        <v>490</v>
      </c>
    </row>
    <row r="6" spans="1:3" s="429" customFormat="1" ht="12" customHeight="1" thickBot="1">
      <c r="A6" s="20" t="s">
        <v>18</v>
      </c>
      <c r="B6" s="21" t="s">
        <v>247</v>
      </c>
      <c r="C6" s="302">
        <f>+C7+C8+C9+C10+C11+C12</f>
        <v>114843006</v>
      </c>
    </row>
    <row r="7" spans="1:3" s="429" customFormat="1" ht="12" customHeight="1">
      <c r="A7" s="15" t="s">
        <v>97</v>
      </c>
      <c r="B7" s="430" t="s">
        <v>248</v>
      </c>
      <c r="C7" s="305">
        <v>40818439</v>
      </c>
    </row>
    <row r="8" spans="1:3" s="429" customFormat="1" ht="12" customHeight="1">
      <c r="A8" s="14" t="s">
        <v>98</v>
      </c>
      <c r="B8" s="431" t="s">
        <v>249</v>
      </c>
      <c r="C8" s="304">
        <v>36859717</v>
      </c>
    </row>
    <row r="9" spans="1:3" s="429" customFormat="1" ht="12" customHeight="1">
      <c r="A9" s="14" t="s">
        <v>99</v>
      </c>
      <c r="B9" s="431" t="s">
        <v>548</v>
      </c>
      <c r="C9" s="304">
        <v>35364850</v>
      </c>
    </row>
    <row r="10" spans="1:3" s="429" customFormat="1" ht="12" customHeight="1">
      <c r="A10" s="14" t="s">
        <v>100</v>
      </c>
      <c r="B10" s="431" t="s">
        <v>251</v>
      </c>
      <c r="C10" s="304">
        <v>1800000</v>
      </c>
    </row>
    <row r="11" spans="1:3" s="429" customFormat="1" ht="12" customHeight="1">
      <c r="A11" s="14" t="s">
        <v>141</v>
      </c>
      <c r="B11" s="298" t="s">
        <v>428</v>
      </c>
      <c r="C11" s="304"/>
    </row>
    <row r="12" spans="1:3" s="429" customFormat="1" ht="12" customHeight="1" thickBot="1">
      <c r="A12" s="16" t="s">
        <v>101</v>
      </c>
      <c r="B12" s="299" t="s">
        <v>429</v>
      </c>
      <c r="C12" s="304"/>
    </row>
    <row r="13" spans="1:3" s="429" customFormat="1" ht="12" customHeight="1" thickBot="1">
      <c r="A13" s="20" t="s">
        <v>19</v>
      </c>
      <c r="B13" s="297" t="s">
        <v>252</v>
      </c>
      <c r="C13" s="302">
        <f>+C14+C15+C16+C17+C18</f>
        <v>17284914</v>
      </c>
    </row>
    <row r="14" spans="1:3" s="429" customFormat="1" ht="12" customHeight="1">
      <c r="A14" s="15" t="s">
        <v>103</v>
      </c>
      <c r="B14" s="430" t="s">
        <v>253</v>
      </c>
      <c r="C14" s="305"/>
    </row>
    <row r="15" spans="1:3" s="429" customFormat="1" ht="12" customHeight="1">
      <c r="A15" s="14" t="s">
        <v>104</v>
      </c>
      <c r="B15" s="431" t="s">
        <v>254</v>
      </c>
      <c r="C15" s="304"/>
    </row>
    <row r="16" spans="1:3" s="429" customFormat="1" ht="12" customHeight="1">
      <c r="A16" s="14" t="s">
        <v>105</v>
      </c>
      <c r="B16" s="431" t="s">
        <v>418</v>
      </c>
      <c r="C16" s="304"/>
    </row>
    <row r="17" spans="1:3" s="429" customFormat="1" ht="12" customHeight="1">
      <c r="A17" s="14" t="s">
        <v>106</v>
      </c>
      <c r="B17" s="431" t="s">
        <v>419</v>
      </c>
      <c r="C17" s="304"/>
    </row>
    <row r="18" spans="1:3" s="429" customFormat="1" ht="12" customHeight="1">
      <c r="A18" s="14" t="s">
        <v>107</v>
      </c>
      <c r="B18" s="431" t="s">
        <v>572</v>
      </c>
      <c r="C18" s="304">
        <v>17284914</v>
      </c>
    </row>
    <row r="19" spans="1:3" s="429" customFormat="1" ht="12" customHeight="1" thickBot="1">
      <c r="A19" s="16" t="s">
        <v>115</v>
      </c>
      <c r="B19" s="299" t="s">
        <v>256</v>
      </c>
      <c r="C19" s="306"/>
    </row>
    <row r="20" spans="1:3" s="429" customFormat="1" ht="12" customHeight="1" thickBot="1">
      <c r="A20" s="20" t="s">
        <v>20</v>
      </c>
      <c r="B20" s="21" t="s">
        <v>257</v>
      </c>
      <c r="C20" s="302">
        <f>+C21+C22+C23+C24+C25</f>
        <v>145309282</v>
      </c>
    </row>
    <row r="21" spans="1:3" s="429" customFormat="1" ht="12" customHeight="1">
      <c r="A21" s="15" t="s">
        <v>86</v>
      </c>
      <c r="B21" s="430" t="s">
        <v>258</v>
      </c>
      <c r="C21" s="305">
        <v>145309282</v>
      </c>
    </row>
    <row r="22" spans="1:3" s="429" customFormat="1" ht="12" customHeight="1">
      <c r="A22" s="14" t="s">
        <v>87</v>
      </c>
      <c r="B22" s="431" t="s">
        <v>259</v>
      </c>
      <c r="C22" s="304"/>
    </row>
    <row r="23" spans="1:3" s="429" customFormat="1" ht="12" customHeight="1">
      <c r="A23" s="14" t="s">
        <v>88</v>
      </c>
      <c r="B23" s="431" t="s">
        <v>420</v>
      </c>
      <c r="C23" s="304"/>
    </row>
    <row r="24" spans="1:3" s="429" customFormat="1" ht="12" customHeight="1">
      <c r="A24" s="14" t="s">
        <v>89</v>
      </c>
      <c r="B24" s="431" t="s">
        <v>421</v>
      </c>
      <c r="C24" s="304"/>
    </row>
    <row r="25" spans="1:3" s="429" customFormat="1" ht="12" customHeight="1">
      <c r="A25" s="14" t="s">
        <v>164</v>
      </c>
      <c r="B25" s="431" t="s">
        <v>260</v>
      </c>
      <c r="C25" s="304"/>
    </row>
    <row r="26" spans="1:3" s="429" customFormat="1" ht="12" customHeight="1" thickBot="1">
      <c r="A26" s="16" t="s">
        <v>165</v>
      </c>
      <c r="B26" s="432" t="s">
        <v>261</v>
      </c>
      <c r="C26" s="306"/>
    </row>
    <row r="27" spans="1:3" s="429" customFormat="1" ht="12" customHeight="1" thickBot="1">
      <c r="A27" s="20" t="s">
        <v>166</v>
      </c>
      <c r="B27" s="21" t="s">
        <v>558</v>
      </c>
      <c r="C27" s="308">
        <f>SUM(C28:C34)</f>
        <v>197329000</v>
      </c>
    </row>
    <row r="28" spans="1:3" s="429" customFormat="1" ht="12" customHeight="1">
      <c r="A28" s="15" t="s">
        <v>263</v>
      </c>
      <c r="B28" s="430" t="s">
        <v>612</v>
      </c>
      <c r="C28" s="305">
        <v>138679000</v>
      </c>
    </row>
    <row r="29" spans="1:3" s="429" customFormat="1" ht="12" customHeight="1">
      <c r="A29" s="14" t="s">
        <v>264</v>
      </c>
      <c r="B29" s="431" t="s">
        <v>554</v>
      </c>
      <c r="C29" s="304">
        <v>19000000</v>
      </c>
    </row>
    <row r="30" spans="1:3" s="429" customFormat="1" ht="12" customHeight="1">
      <c r="A30" s="14" t="s">
        <v>265</v>
      </c>
      <c r="B30" s="431" t="s">
        <v>555</v>
      </c>
      <c r="C30" s="304">
        <v>35000000</v>
      </c>
    </row>
    <row r="31" spans="1:3" s="429" customFormat="1" ht="12" customHeight="1">
      <c r="A31" s="14" t="s">
        <v>266</v>
      </c>
      <c r="B31" s="431" t="s">
        <v>556</v>
      </c>
      <c r="C31" s="304"/>
    </row>
    <row r="32" spans="1:3" s="429" customFormat="1" ht="12" customHeight="1">
      <c r="A32" s="14" t="s">
        <v>550</v>
      </c>
      <c r="B32" s="431" t="s">
        <v>267</v>
      </c>
      <c r="C32" s="304">
        <v>4000000</v>
      </c>
    </row>
    <row r="33" spans="1:3" s="429" customFormat="1" ht="12" customHeight="1">
      <c r="A33" s="14" t="s">
        <v>551</v>
      </c>
      <c r="B33" s="431" t="s">
        <v>268</v>
      </c>
      <c r="C33" s="304"/>
    </row>
    <row r="34" spans="1:3" s="429" customFormat="1" ht="12" customHeight="1" thickBot="1">
      <c r="A34" s="16" t="s">
        <v>552</v>
      </c>
      <c r="B34" s="530" t="s">
        <v>269</v>
      </c>
      <c r="C34" s="306">
        <v>650000</v>
      </c>
    </row>
    <row r="35" spans="1:3" s="429" customFormat="1" ht="12" customHeight="1" thickBot="1">
      <c r="A35" s="20" t="s">
        <v>22</v>
      </c>
      <c r="B35" s="21" t="s">
        <v>430</v>
      </c>
      <c r="C35" s="302">
        <f>SUM(C36:C46)</f>
        <v>33156340</v>
      </c>
    </row>
    <row r="36" spans="1:3" s="429" customFormat="1" ht="12" customHeight="1">
      <c r="A36" s="15" t="s">
        <v>90</v>
      </c>
      <c r="B36" s="430" t="s">
        <v>272</v>
      </c>
      <c r="C36" s="305"/>
    </row>
    <row r="37" spans="1:3" s="429" customFormat="1" ht="12" customHeight="1">
      <c r="A37" s="14" t="s">
        <v>91</v>
      </c>
      <c r="B37" s="431" t="s">
        <v>273</v>
      </c>
      <c r="C37" s="304">
        <v>14197831</v>
      </c>
    </row>
    <row r="38" spans="1:3" s="429" customFormat="1" ht="12" customHeight="1">
      <c r="A38" s="14" t="s">
        <v>92</v>
      </c>
      <c r="B38" s="431" t="s">
        <v>274</v>
      </c>
      <c r="C38" s="304">
        <v>2702684</v>
      </c>
    </row>
    <row r="39" spans="1:3" s="429" customFormat="1" ht="12" customHeight="1">
      <c r="A39" s="14" t="s">
        <v>168</v>
      </c>
      <c r="B39" s="431" t="s">
        <v>275</v>
      </c>
      <c r="C39" s="304">
        <v>0</v>
      </c>
    </row>
    <row r="40" spans="1:3" s="429" customFormat="1" ht="12" customHeight="1">
      <c r="A40" s="14" t="s">
        <v>169</v>
      </c>
      <c r="B40" s="431" t="s">
        <v>276</v>
      </c>
      <c r="C40" s="304">
        <v>10945800</v>
      </c>
    </row>
    <row r="41" spans="1:3" s="429" customFormat="1" ht="12" customHeight="1">
      <c r="A41" s="14" t="s">
        <v>170</v>
      </c>
      <c r="B41" s="431" t="s">
        <v>277</v>
      </c>
      <c r="C41" s="304">
        <v>5260025</v>
      </c>
    </row>
    <row r="42" spans="1:3" s="429" customFormat="1" ht="12" customHeight="1">
      <c r="A42" s="14" t="s">
        <v>171</v>
      </c>
      <c r="B42" s="431" t="s">
        <v>278</v>
      </c>
      <c r="C42" s="304"/>
    </row>
    <row r="43" spans="1:3" s="429" customFormat="1" ht="12" customHeight="1">
      <c r="A43" s="14" t="s">
        <v>172</v>
      </c>
      <c r="B43" s="431" t="s">
        <v>557</v>
      </c>
      <c r="C43" s="304">
        <v>50000</v>
      </c>
    </row>
    <row r="44" spans="1:3" s="429" customFormat="1" ht="12" customHeight="1">
      <c r="A44" s="14" t="s">
        <v>270</v>
      </c>
      <c r="B44" s="431" t="s">
        <v>280</v>
      </c>
      <c r="C44" s="307"/>
    </row>
    <row r="45" spans="1:3" s="429" customFormat="1" ht="12" customHeight="1">
      <c r="A45" s="16" t="s">
        <v>271</v>
      </c>
      <c r="B45" s="432" t="s">
        <v>432</v>
      </c>
      <c r="C45" s="416"/>
    </row>
    <row r="46" spans="1:3" s="429" customFormat="1" ht="12" customHeight="1" thickBot="1">
      <c r="A46" s="16" t="s">
        <v>431</v>
      </c>
      <c r="B46" s="299" t="s">
        <v>281</v>
      </c>
      <c r="C46" s="416"/>
    </row>
    <row r="47" spans="1:3" s="429" customFormat="1" ht="12" customHeight="1" thickBot="1">
      <c r="A47" s="20" t="s">
        <v>23</v>
      </c>
      <c r="B47" s="21" t="s">
        <v>282</v>
      </c>
      <c r="C47" s="302">
        <f>SUM(C48:C52)</f>
        <v>0</v>
      </c>
    </row>
    <row r="48" spans="1:3" s="429" customFormat="1" ht="12" customHeight="1">
      <c r="A48" s="15" t="s">
        <v>93</v>
      </c>
      <c r="B48" s="430" t="s">
        <v>286</v>
      </c>
      <c r="C48" s="474"/>
    </row>
    <row r="49" spans="1:3" s="429" customFormat="1" ht="12" customHeight="1">
      <c r="A49" s="14" t="s">
        <v>94</v>
      </c>
      <c r="B49" s="431" t="s">
        <v>287</v>
      </c>
      <c r="C49" s="307"/>
    </row>
    <row r="50" spans="1:3" s="429" customFormat="1" ht="12" customHeight="1">
      <c r="A50" s="14" t="s">
        <v>283</v>
      </c>
      <c r="B50" s="431" t="s">
        <v>288</v>
      </c>
      <c r="C50" s="307"/>
    </row>
    <row r="51" spans="1:3" s="429" customFormat="1" ht="12" customHeight="1">
      <c r="A51" s="14" t="s">
        <v>284</v>
      </c>
      <c r="B51" s="431" t="s">
        <v>289</v>
      </c>
      <c r="C51" s="307"/>
    </row>
    <row r="52" spans="1:3" s="429" customFormat="1" ht="12" customHeight="1" thickBot="1">
      <c r="A52" s="16" t="s">
        <v>285</v>
      </c>
      <c r="B52" s="299" t="s">
        <v>290</v>
      </c>
      <c r="C52" s="416"/>
    </row>
    <row r="53" spans="1:3" s="429" customFormat="1" ht="12" customHeight="1" thickBot="1">
      <c r="A53" s="20" t="s">
        <v>173</v>
      </c>
      <c r="B53" s="21" t="s">
        <v>291</v>
      </c>
      <c r="C53" s="302">
        <f>SUM(C54:C56)</f>
        <v>0</v>
      </c>
    </row>
    <row r="54" spans="1:3" s="429" customFormat="1" ht="12" customHeight="1">
      <c r="A54" s="15" t="s">
        <v>95</v>
      </c>
      <c r="B54" s="430" t="s">
        <v>292</v>
      </c>
      <c r="C54" s="305"/>
    </row>
    <row r="55" spans="1:3" s="429" customFormat="1" ht="12" customHeight="1">
      <c r="A55" s="14" t="s">
        <v>96</v>
      </c>
      <c r="B55" s="431" t="s">
        <v>422</v>
      </c>
      <c r="C55" s="304"/>
    </row>
    <row r="56" spans="1:3" s="429" customFormat="1" ht="12" customHeight="1">
      <c r="A56" s="14" t="s">
        <v>295</v>
      </c>
      <c r="B56" s="431" t="s">
        <v>293</v>
      </c>
      <c r="C56" s="304">
        <v>0</v>
      </c>
    </row>
    <row r="57" spans="1:3" s="429" customFormat="1" ht="12" customHeight="1" thickBot="1">
      <c r="A57" s="16" t="s">
        <v>296</v>
      </c>
      <c r="B57" s="299" t="s">
        <v>294</v>
      </c>
      <c r="C57" s="306"/>
    </row>
    <row r="58" spans="1:3" s="429" customFormat="1" ht="12" customHeight="1" thickBot="1">
      <c r="A58" s="20" t="s">
        <v>25</v>
      </c>
      <c r="B58" s="297" t="s">
        <v>297</v>
      </c>
      <c r="C58" s="302">
        <f>SUM(C59:C61)</f>
        <v>982365</v>
      </c>
    </row>
    <row r="59" spans="1:3" s="429" customFormat="1" ht="12" customHeight="1">
      <c r="A59" s="15" t="s">
        <v>174</v>
      </c>
      <c r="B59" s="430" t="s">
        <v>299</v>
      </c>
      <c r="C59" s="307"/>
    </row>
    <row r="60" spans="1:3" s="429" customFormat="1" ht="12" customHeight="1">
      <c r="A60" s="14" t="s">
        <v>175</v>
      </c>
      <c r="B60" s="431" t="s">
        <v>423</v>
      </c>
      <c r="C60" s="307">
        <v>982365</v>
      </c>
    </row>
    <row r="61" spans="1:3" s="429" customFormat="1" ht="12" customHeight="1">
      <c r="A61" s="14" t="s">
        <v>225</v>
      </c>
      <c r="B61" s="431" t="s">
        <v>300</v>
      </c>
      <c r="C61" s="307"/>
    </row>
    <row r="62" spans="1:3" s="429" customFormat="1" ht="12" customHeight="1" thickBot="1">
      <c r="A62" s="16" t="s">
        <v>298</v>
      </c>
      <c r="B62" s="299" t="s">
        <v>301</v>
      </c>
      <c r="C62" s="307"/>
    </row>
    <row r="63" spans="1:3" s="429" customFormat="1" ht="12" customHeight="1" thickBot="1">
      <c r="A63" s="502" t="s">
        <v>472</v>
      </c>
      <c r="B63" s="21" t="s">
        <v>302</v>
      </c>
      <c r="C63" s="308">
        <f>+C6+C13+C20+C27+C35+C47+C53+C58</f>
        <v>508904907</v>
      </c>
    </row>
    <row r="64" spans="1:3" s="429" customFormat="1" ht="12" customHeight="1" thickBot="1">
      <c r="A64" s="477" t="s">
        <v>303</v>
      </c>
      <c r="B64" s="297" t="s">
        <v>304</v>
      </c>
      <c r="C64" s="302">
        <f>SUM(C65:C67)</f>
        <v>0</v>
      </c>
    </row>
    <row r="65" spans="1:3" s="429" customFormat="1" ht="12" customHeight="1">
      <c r="A65" s="15" t="s">
        <v>332</v>
      </c>
      <c r="B65" s="430" t="s">
        <v>305</v>
      </c>
      <c r="C65" s="307"/>
    </row>
    <row r="66" spans="1:3" s="429" customFormat="1" ht="12" customHeight="1">
      <c r="A66" s="14" t="s">
        <v>341</v>
      </c>
      <c r="B66" s="431" t="s">
        <v>306</v>
      </c>
      <c r="C66" s="307"/>
    </row>
    <row r="67" spans="1:3" s="429" customFormat="1" ht="12" customHeight="1" thickBot="1">
      <c r="A67" s="16" t="s">
        <v>342</v>
      </c>
      <c r="B67" s="496" t="s">
        <v>457</v>
      </c>
      <c r="C67" s="307"/>
    </row>
    <row r="68" spans="1:3" s="429" customFormat="1" ht="12" customHeight="1" thickBot="1">
      <c r="A68" s="477" t="s">
        <v>308</v>
      </c>
      <c r="B68" s="297" t="s">
        <v>309</v>
      </c>
      <c r="C68" s="302">
        <f>SUM(C69:C72)</f>
        <v>0</v>
      </c>
    </row>
    <row r="69" spans="1:3" s="429" customFormat="1" ht="12" customHeight="1">
      <c r="A69" s="15" t="s">
        <v>142</v>
      </c>
      <c r="B69" s="430" t="s">
        <v>310</v>
      </c>
      <c r="C69" s="307"/>
    </row>
    <row r="70" spans="1:3" s="429" customFormat="1" ht="12" customHeight="1">
      <c r="A70" s="14" t="s">
        <v>143</v>
      </c>
      <c r="B70" s="431" t="s">
        <v>569</v>
      </c>
      <c r="C70" s="307"/>
    </row>
    <row r="71" spans="1:3" s="429" customFormat="1" ht="12" customHeight="1">
      <c r="A71" s="14" t="s">
        <v>333</v>
      </c>
      <c r="B71" s="431" t="s">
        <v>311</v>
      </c>
      <c r="C71" s="307"/>
    </row>
    <row r="72" spans="1:3" s="429" customFormat="1" ht="12" customHeight="1" thickBot="1">
      <c r="A72" s="16" t="s">
        <v>334</v>
      </c>
      <c r="B72" s="299" t="s">
        <v>570</v>
      </c>
      <c r="C72" s="307"/>
    </row>
    <row r="73" spans="1:3" s="429" customFormat="1" ht="12" customHeight="1" thickBot="1">
      <c r="A73" s="477" t="s">
        <v>312</v>
      </c>
      <c r="B73" s="297" t="s">
        <v>313</v>
      </c>
      <c r="C73" s="302">
        <f>SUM(C74:C75)</f>
        <v>126176907</v>
      </c>
    </row>
    <row r="74" spans="1:3" s="429" customFormat="1" ht="12" customHeight="1">
      <c r="A74" s="15" t="s">
        <v>335</v>
      </c>
      <c r="B74" s="430" t="s">
        <v>314</v>
      </c>
      <c r="C74" s="307">
        <v>126176907</v>
      </c>
    </row>
    <row r="75" spans="1:3" s="429" customFormat="1" ht="12" customHeight="1" thickBot="1">
      <c r="A75" s="16" t="s">
        <v>336</v>
      </c>
      <c r="B75" s="299" t="s">
        <v>315</v>
      </c>
      <c r="C75" s="307"/>
    </row>
    <row r="76" spans="1:3" s="429" customFormat="1" ht="12" customHeight="1" thickBot="1">
      <c r="A76" s="477" t="s">
        <v>316</v>
      </c>
      <c r="B76" s="297" t="s">
        <v>317</v>
      </c>
      <c r="C76" s="302">
        <f>SUM(C77:C79)</f>
        <v>0</v>
      </c>
    </row>
    <row r="77" spans="1:3" s="429" customFormat="1" ht="12" customHeight="1">
      <c r="A77" s="15" t="s">
        <v>337</v>
      </c>
      <c r="B77" s="430" t="s">
        <v>318</v>
      </c>
      <c r="C77" s="307"/>
    </row>
    <row r="78" spans="1:3" s="429" customFormat="1" ht="12" customHeight="1">
      <c r="A78" s="14" t="s">
        <v>338</v>
      </c>
      <c r="B78" s="431" t="s">
        <v>319</v>
      </c>
      <c r="C78" s="307"/>
    </row>
    <row r="79" spans="1:3" s="429" customFormat="1" ht="12" customHeight="1" thickBot="1">
      <c r="A79" s="16" t="s">
        <v>339</v>
      </c>
      <c r="B79" s="299" t="s">
        <v>571</v>
      </c>
      <c r="C79" s="307"/>
    </row>
    <row r="80" spans="1:3" s="429" customFormat="1" ht="12" customHeight="1" thickBot="1">
      <c r="A80" s="477" t="s">
        <v>320</v>
      </c>
      <c r="B80" s="297" t="s">
        <v>340</v>
      </c>
      <c r="C80" s="302">
        <f>SUM(C81:C84)</f>
        <v>0</v>
      </c>
    </row>
    <row r="81" spans="1:3" s="429" customFormat="1" ht="12" customHeight="1">
      <c r="A81" s="434" t="s">
        <v>321</v>
      </c>
      <c r="B81" s="430" t="s">
        <v>322</v>
      </c>
      <c r="C81" s="307"/>
    </row>
    <row r="82" spans="1:3" s="429" customFormat="1" ht="12" customHeight="1">
      <c r="A82" s="435" t="s">
        <v>323</v>
      </c>
      <c r="B82" s="431" t="s">
        <v>324</v>
      </c>
      <c r="C82" s="307"/>
    </row>
    <row r="83" spans="1:3" s="429" customFormat="1" ht="12" customHeight="1">
      <c r="A83" s="435" t="s">
        <v>325</v>
      </c>
      <c r="B83" s="431" t="s">
        <v>326</v>
      </c>
      <c r="C83" s="307"/>
    </row>
    <row r="84" spans="1:3" s="429" customFormat="1" ht="12" customHeight="1" thickBot="1">
      <c r="A84" s="436" t="s">
        <v>327</v>
      </c>
      <c r="B84" s="299" t="s">
        <v>328</v>
      </c>
      <c r="C84" s="307"/>
    </row>
    <row r="85" spans="1:3" s="429" customFormat="1" ht="12" customHeight="1" thickBot="1">
      <c r="A85" s="477" t="s">
        <v>329</v>
      </c>
      <c r="B85" s="297" t="s">
        <v>471</v>
      </c>
      <c r="C85" s="475"/>
    </row>
    <row r="86" spans="1:3" s="429" customFormat="1" ht="13.5" customHeight="1" thickBot="1">
      <c r="A86" s="477" t="s">
        <v>331</v>
      </c>
      <c r="B86" s="297" t="s">
        <v>330</v>
      </c>
      <c r="C86" s="475"/>
    </row>
    <row r="87" spans="1:3" s="429" customFormat="1" ht="15.75" customHeight="1" thickBot="1">
      <c r="A87" s="477" t="s">
        <v>343</v>
      </c>
      <c r="B87" s="437" t="s">
        <v>474</v>
      </c>
      <c r="C87" s="308">
        <f>+C64+C68+C73+C76+C80+C86+C85</f>
        <v>126176907</v>
      </c>
    </row>
    <row r="88" spans="1:3" s="429" customFormat="1" ht="16.5" customHeight="1" thickBot="1">
      <c r="A88" s="478" t="s">
        <v>473</v>
      </c>
      <c r="B88" s="438" t="s">
        <v>475</v>
      </c>
      <c r="C88" s="308">
        <f>+C63+C87</f>
        <v>635081814</v>
      </c>
    </row>
    <row r="89" spans="1:3" s="429" customFormat="1" ht="83.25" customHeight="1">
      <c r="A89" s="5"/>
      <c r="B89" s="6"/>
      <c r="C89" s="309"/>
    </row>
    <row r="90" spans="1:3" ht="16.5" customHeight="1">
      <c r="A90" s="589" t="s">
        <v>46</v>
      </c>
      <c r="B90" s="589"/>
      <c r="C90" s="589"/>
    </row>
    <row r="91" spans="1:3" s="439" customFormat="1" ht="16.5" customHeight="1" thickBot="1">
      <c r="A91" s="591" t="s">
        <v>146</v>
      </c>
      <c r="B91" s="591"/>
      <c r="C91" s="138" t="str">
        <f>C3</f>
        <v>Forintban!</v>
      </c>
    </row>
    <row r="92" spans="1:3" ht="37.5" customHeight="1" thickBot="1">
      <c r="A92" s="23" t="s">
        <v>68</v>
      </c>
      <c r="B92" s="24" t="s">
        <v>47</v>
      </c>
      <c r="C92" s="39" t="str">
        <f>+C4</f>
        <v>2019. évi előirányzat</v>
      </c>
    </row>
    <row r="93" spans="1:3" s="428" customFormat="1" ht="12" customHeight="1" thickBot="1">
      <c r="A93" s="31"/>
      <c r="B93" s="32" t="s">
        <v>489</v>
      </c>
      <c r="C93" s="33" t="s">
        <v>490</v>
      </c>
    </row>
    <row r="94" spans="1:3" ht="12" customHeight="1" thickBot="1">
      <c r="A94" s="22" t="s">
        <v>18</v>
      </c>
      <c r="B94" s="28" t="s">
        <v>433</v>
      </c>
      <c r="C94" s="301">
        <f>C95+C96+C97+C98+C99+C112</f>
        <v>362771838</v>
      </c>
    </row>
    <row r="95" spans="1:3" ht="12" customHeight="1">
      <c r="A95" s="17" t="s">
        <v>97</v>
      </c>
      <c r="B95" s="10" t="s">
        <v>48</v>
      </c>
      <c r="C95" s="303">
        <v>133678031</v>
      </c>
    </row>
    <row r="96" spans="1:3" ht="12" customHeight="1">
      <c r="A96" s="14" t="s">
        <v>98</v>
      </c>
      <c r="B96" s="8" t="s">
        <v>176</v>
      </c>
      <c r="C96" s="304">
        <v>29951929</v>
      </c>
    </row>
    <row r="97" spans="1:3" ht="12" customHeight="1">
      <c r="A97" s="14" t="s">
        <v>99</v>
      </c>
      <c r="B97" s="8" t="s">
        <v>133</v>
      </c>
      <c r="C97" s="306">
        <v>163571701</v>
      </c>
    </row>
    <row r="98" spans="1:3" ht="12" customHeight="1">
      <c r="A98" s="14" t="s">
        <v>100</v>
      </c>
      <c r="B98" s="11" t="s">
        <v>177</v>
      </c>
      <c r="C98" s="306">
        <v>5300000</v>
      </c>
    </row>
    <row r="99" spans="1:3" ht="12" customHeight="1">
      <c r="A99" s="14" t="s">
        <v>110</v>
      </c>
      <c r="B99" s="19" t="s">
        <v>178</v>
      </c>
      <c r="C99" s="306">
        <v>6846835</v>
      </c>
    </row>
    <row r="100" spans="1:3" ht="12" customHeight="1">
      <c r="A100" s="14" t="s">
        <v>101</v>
      </c>
      <c r="B100" s="8" t="s">
        <v>438</v>
      </c>
      <c r="C100" s="306">
        <v>1239822</v>
      </c>
    </row>
    <row r="101" spans="1:3" ht="12" customHeight="1">
      <c r="A101" s="14" t="s">
        <v>102</v>
      </c>
      <c r="B101" s="143" t="s">
        <v>437</v>
      </c>
      <c r="C101" s="306"/>
    </row>
    <row r="102" spans="1:3" ht="12" customHeight="1">
      <c r="A102" s="14" t="s">
        <v>111</v>
      </c>
      <c r="B102" s="143" t="s">
        <v>436</v>
      </c>
      <c r="C102" s="306"/>
    </row>
    <row r="103" spans="1:3" ht="12" customHeight="1">
      <c r="A103" s="14" t="s">
        <v>112</v>
      </c>
      <c r="B103" s="141" t="s">
        <v>346</v>
      </c>
      <c r="C103" s="306"/>
    </row>
    <row r="104" spans="1:3" ht="12" customHeight="1">
      <c r="A104" s="14" t="s">
        <v>113</v>
      </c>
      <c r="B104" s="142" t="s">
        <v>347</v>
      </c>
      <c r="C104" s="306"/>
    </row>
    <row r="105" spans="1:3" ht="12" customHeight="1">
      <c r="A105" s="14" t="s">
        <v>114</v>
      </c>
      <c r="B105" s="142" t="s">
        <v>348</v>
      </c>
      <c r="C105" s="306"/>
    </row>
    <row r="106" spans="1:3" ht="12" customHeight="1">
      <c r="A106" s="14" t="s">
        <v>116</v>
      </c>
      <c r="B106" s="141" t="s">
        <v>349</v>
      </c>
      <c r="C106" s="306">
        <v>48225000</v>
      </c>
    </row>
    <row r="107" spans="1:3" ht="12" customHeight="1">
      <c r="A107" s="14" t="s">
        <v>179</v>
      </c>
      <c r="B107" s="141" t="s">
        <v>350</v>
      </c>
      <c r="C107" s="306"/>
    </row>
    <row r="108" spans="1:3" ht="12" customHeight="1">
      <c r="A108" s="14" t="s">
        <v>344</v>
      </c>
      <c r="B108" s="142" t="s">
        <v>351</v>
      </c>
      <c r="C108" s="306"/>
    </row>
    <row r="109" spans="1:3" ht="12" customHeight="1">
      <c r="A109" s="13" t="s">
        <v>345</v>
      </c>
      <c r="B109" s="143" t="s">
        <v>352</v>
      </c>
      <c r="C109" s="306"/>
    </row>
    <row r="110" spans="1:3" ht="12" customHeight="1">
      <c r="A110" s="14" t="s">
        <v>434</v>
      </c>
      <c r="B110" s="143" t="s">
        <v>353</v>
      </c>
      <c r="C110" s="306"/>
    </row>
    <row r="111" spans="1:3" ht="12" customHeight="1">
      <c r="A111" s="16" t="s">
        <v>435</v>
      </c>
      <c r="B111" s="143" t="s">
        <v>354</v>
      </c>
      <c r="C111" s="306">
        <v>18882013</v>
      </c>
    </row>
    <row r="112" spans="1:3" ht="12" customHeight="1">
      <c r="A112" s="14" t="s">
        <v>439</v>
      </c>
      <c r="B112" s="11" t="s">
        <v>49</v>
      </c>
      <c r="C112" s="304">
        <v>23423342</v>
      </c>
    </row>
    <row r="113" spans="1:3" ht="12" customHeight="1">
      <c r="A113" s="14" t="s">
        <v>440</v>
      </c>
      <c r="B113" s="8" t="s">
        <v>442</v>
      </c>
      <c r="C113" s="304">
        <v>16584253</v>
      </c>
    </row>
    <row r="114" spans="1:3" ht="12" customHeight="1" thickBot="1">
      <c r="A114" s="18" t="s">
        <v>441</v>
      </c>
      <c r="B114" s="500" t="s">
        <v>443</v>
      </c>
      <c r="C114" s="310">
        <v>6839089</v>
      </c>
    </row>
    <row r="115" spans="1:3" ht="12" customHeight="1" thickBot="1">
      <c r="A115" s="497" t="s">
        <v>19</v>
      </c>
      <c r="B115" s="498" t="s">
        <v>355</v>
      </c>
      <c r="C115" s="499">
        <f>+C116+C118+C120</f>
        <v>219995099</v>
      </c>
    </row>
    <row r="116" spans="1:3" ht="12" customHeight="1">
      <c r="A116" s="15" t="s">
        <v>103</v>
      </c>
      <c r="B116" s="8" t="s">
        <v>224</v>
      </c>
      <c r="C116" s="305">
        <v>109121844</v>
      </c>
    </row>
    <row r="117" spans="1:3" ht="12" customHeight="1">
      <c r="A117" s="15" t="s">
        <v>104</v>
      </c>
      <c r="B117" s="12" t="s">
        <v>359</v>
      </c>
      <c r="C117" s="305">
        <v>68814684</v>
      </c>
    </row>
    <row r="118" spans="1:3" ht="12" customHeight="1">
      <c r="A118" s="15" t="s">
        <v>105</v>
      </c>
      <c r="B118" s="12" t="s">
        <v>180</v>
      </c>
      <c r="C118" s="304">
        <v>110873255</v>
      </c>
    </row>
    <row r="119" spans="1:3" ht="12" customHeight="1">
      <c r="A119" s="15" t="s">
        <v>106</v>
      </c>
      <c r="B119" s="12" t="s">
        <v>360</v>
      </c>
      <c r="C119" s="270"/>
    </row>
    <row r="120" spans="1:3" ht="12" customHeight="1">
      <c r="A120" s="15" t="s">
        <v>107</v>
      </c>
      <c r="B120" s="299" t="s">
        <v>573</v>
      </c>
      <c r="C120" s="270"/>
    </row>
    <row r="121" spans="1:3" ht="12" customHeight="1">
      <c r="A121" s="15" t="s">
        <v>115</v>
      </c>
      <c r="B121" s="298" t="s">
        <v>424</v>
      </c>
      <c r="C121" s="270"/>
    </row>
    <row r="122" spans="1:3" ht="12" customHeight="1">
      <c r="A122" s="15" t="s">
        <v>117</v>
      </c>
      <c r="B122" s="426" t="s">
        <v>365</v>
      </c>
      <c r="C122" s="270"/>
    </row>
    <row r="123" spans="1:3" ht="15.75">
      <c r="A123" s="15" t="s">
        <v>181</v>
      </c>
      <c r="B123" s="142" t="s">
        <v>348</v>
      </c>
      <c r="C123" s="270"/>
    </row>
    <row r="124" spans="1:3" ht="12" customHeight="1">
      <c r="A124" s="15" t="s">
        <v>182</v>
      </c>
      <c r="B124" s="142" t="s">
        <v>364</v>
      </c>
      <c r="C124" s="270"/>
    </row>
    <row r="125" spans="1:3" ht="12" customHeight="1">
      <c r="A125" s="15" t="s">
        <v>183</v>
      </c>
      <c r="B125" s="142" t="s">
        <v>363</v>
      </c>
      <c r="C125" s="270"/>
    </row>
    <row r="126" spans="1:3" ht="12" customHeight="1">
      <c r="A126" s="15" t="s">
        <v>356</v>
      </c>
      <c r="B126" s="142" t="s">
        <v>351</v>
      </c>
      <c r="C126" s="270"/>
    </row>
    <row r="127" spans="1:3" ht="12" customHeight="1">
      <c r="A127" s="15" t="s">
        <v>357</v>
      </c>
      <c r="B127" s="142" t="s">
        <v>362</v>
      </c>
      <c r="C127" s="270"/>
    </row>
    <row r="128" spans="1:3" ht="16.5" thickBot="1">
      <c r="A128" s="13" t="s">
        <v>358</v>
      </c>
      <c r="B128" s="142" t="s">
        <v>361</v>
      </c>
      <c r="C128" s="272"/>
    </row>
    <row r="129" spans="1:3" ht="12" customHeight="1" thickBot="1">
      <c r="A129" s="20" t="s">
        <v>20</v>
      </c>
      <c r="B129" s="123" t="s">
        <v>444</v>
      </c>
      <c r="C129" s="302">
        <f>+C94+C115</f>
        <v>582766937</v>
      </c>
    </row>
    <row r="130" spans="1:3" ht="12" customHeight="1" thickBot="1">
      <c r="A130" s="20" t="s">
        <v>21</v>
      </c>
      <c r="B130" s="123" t="s">
        <v>445</v>
      </c>
      <c r="C130" s="302">
        <f>+C131+C132+C133</f>
        <v>0</v>
      </c>
    </row>
    <row r="131" spans="1:3" ht="12" customHeight="1">
      <c r="A131" s="15" t="s">
        <v>263</v>
      </c>
      <c r="B131" s="12" t="s">
        <v>452</v>
      </c>
      <c r="C131" s="270"/>
    </row>
    <row r="132" spans="1:3" ht="12" customHeight="1">
      <c r="A132" s="15" t="s">
        <v>264</v>
      </c>
      <c r="B132" s="12" t="s">
        <v>453</v>
      </c>
      <c r="C132" s="270"/>
    </row>
    <row r="133" spans="1:3" ht="12" customHeight="1" thickBot="1">
      <c r="A133" s="13" t="s">
        <v>265</v>
      </c>
      <c r="B133" s="12" t="s">
        <v>454</v>
      </c>
      <c r="C133" s="270"/>
    </row>
    <row r="134" spans="1:3" ht="12" customHeight="1" thickBot="1">
      <c r="A134" s="20" t="s">
        <v>22</v>
      </c>
      <c r="B134" s="123" t="s">
        <v>446</v>
      </c>
      <c r="C134" s="302">
        <f>SUM(C135:C140)</f>
        <v>0</v>
      </c>
    </row>
    <row r="135" spans="1:3" ht="12" customHeight="1">
      <c r="A135" s="15" t="s">
        <v>90</v>
      </c>
      <c r="B135" s="9" t="s">
        <v>455</v>
      </c>
      <c r="C135" s="270"/>
    </row>
    <row r="136" spans="1:3" ht="12" customHeight="1">
      <c r="A136" s="15" t="s">
        <v>91</v>
      </c>
      <c r="B136" s="9" t="s">
        <v>447</v>
      </c>
      <c r="C136" s="270"/>
    </row>
    <row r="137" spans="1:3" ht="12" customHeight="1">
      <c r="A137" s="15" t="s">
        <v>92</v>
      </c>
      <c r="B137" s="9" t="s">
        <v>448</v>
      </c>
      <c r="C137" s="270"/>
    </row>
    <row r="138" spans="1:3" ht="12" customHeight="1">
      <c r="A138" s="15" t="s">
        <v>168</v>
      </c>
      <c r="B138" s="9" t="s">
        <v>449</v>
      </c>
      <c r="C138" s="270"/>
    </row>
    <row r="139" spans="1:3" ht="12" customHeight="1">
      <c r="A139" s="15" t="s">
        <v>169</v>
      </c>
      <c r="B139" s="9" t="s">
        <v>450</v>
      </c>
      <c r="C139" s="270"/>
    </row>
    <row r="140" spans="1:3" ht="12" customHeight="1" thickBot="1">
      <c r="A140" s="13" t="s">
        <v>170</v>
      </c>
      <c r="B140" s="9" t="s">
        <v>451</v>
      </c>
      <c r="C140" s="270"/>
    </row>
    <row r="141" spans="1:3" ht="12" customHeight="1" thickBot="1">
      <c r="A141" s="20" t="s">
        <v>23</v>
      </c>
      <c r="B141" s="123" t="s">
        <v>459</v>
      </c>
      <c r="C141" s="308">
        <f>+C142+C143+C144+C145</f>
        <v>4112627</v>
      </c>
    </row>
    <row r="142" spans="1:3" ht="12" customHeight="1">
      <c r="A142" s="15" t="s">
        <v>93</v>
      </c>
      <c r="B142" s="9" t="s">
        <v>366</v>
      </c>
      <c r="C142" s="270"/>
    </row>
    <row r="143" spans="1:3" ht="12" customHeight="1">
      <c r="A143" s="15" t="s">
        <v>94</v>
      </c>
      <c r="B143" s="9" t="s">
        <v>367</v>
      </c>
      <c r="C143" s="270">
        <v>4112627</v>
      </c>
    </row>
    <row r="144" spans="1:3" ht="12" customHeight="1">
      <c r="A144" s="15" t="s">
        <v>283</v>
      </c>
      <c r="B144" s="9" t="s">
        <v>460</v>
      </c>
      <c r="C144" s="270"/>
    </row>
    <row r="145" spans="1:3" ht="12" customHeight="1" thickBot="1">
      <c r="A145" s="13" t="s">
        <v>284</v>
      </c>
      <c r="B145" s="7" t="s">
        <v>386</v>
      </c>
      <c r="C145" s="270"/>
    </row>
    <row r="146" spans="1:3" ht="12" customHeight="1" thickBot="1">
      <c r="A146" s="20" t="s">
        <v>24</v>
      </c>
      <c r="B146" s="123" t="s">
        <v>461</v>
      </c>
      <c r="C146" s="311">
        <f>SUM(C147:C151)</f>
        <v>0</v>
      </c>
    </row>
    <row r="147" spans="1:3" ht="12" customHeight="1">
      <c r="A147" s="15" t="s">
        <v>95</v>
      </c>
      <c r="B147" s="9" t="s">
        <v>456</v>
      </c>
      <c r="C147" s="270"/>
    </row>
    <row r="148" spans="1:3" ht="12" customHeight="1">
      <c r="A148" s="15" t="s">
        <v>96</v>
      </c>
      <c r="B148" s="9" t="s">
        <v>463</v>
      </c>
      <c r="C148" s="270"/>
    </row>
    <row r="149" spans="1:3" ht="12" customHeight="1">
      <c r="A149" s="15" t="s">
        <v>295</v>
      </c>
      <c r="B149" s="9" t="s">
        <v>458</v>
      </c>
      <c r="C149" s="270"/>
    </row>
    <row r="150" spans="1:3" ht="12" customHeight="1">
      <c r="A150" s="15" t="s">
        <v>296</v>
      </c>
      <c r="B150" s="9" t="s">
        <v>464</v>
      </c>
      <c r="C150" s="270"/>
    </row>
    <row r="151" spans="1:3" ht="12" customHeight="1" thickBot="1">
      <c r="A151" s="15" t="s">
        <v>462</v>
      </c>
      <c r="B151" s="9" t="s">
        <v>465</v>
      </c>
      <c r="C151" s="270"/>
    </row>
    <row r="152" spans="1:3" ht="12" customHeight="1" thickBot="1">
      <c r="A152" s="20" t="s">
        <v>25</v>
      </c>
      <c r="B152" s="123" t="s">
        <v>466</v>
      </c>
      <c r="C152" s="501"/>
    </row>
    <row r="153" spans="1:3" ht="12" customHeight="1" thickBot="1">
      <c r="A153" s="20" t="s">
        <v>26</v>
      </c>
      <c r="B153" s="123" t="s">
        <v>467</v>
      </c>
      <c r="C153" s="501"/>
    </row>
    <row r="154" spans="1:9" ht="15" customHeight="1" thickBot="1">
      <c r="A154" s="20" t="s">
        <v>27</v>
      </c>
      <c r="B154" s="123" t="s">
        <v>469</v>
      </c>
      <c r="C154" s="440">
        <f>+C130+C134+C141+C146+C152+C153</f>
        <v>4112627</v>
      </c>
      <c r="F154" s="441"/>
      <c r="G154" s="442"/>
      <c r="H154" s="442"/>
      <c r="I154" s="442"/>
    </row>
    <row r="155" spans="1:3" s="429" customFormat="1" ht="12.75" customHeight="1" thickBot="1">
      <c r="A155" s="300" t="s">
        <v>28</v>
      </c>
      <c r="B155" s="393" t="s">
        <v>468</v>
      </c>
      <c r="C155" s="440">
        <f>+C129+C154</f>
        <v>586879564</v>
      </c>
    </row>
    <row r="156" ht="7.5" customHeight="1"/>
    <row r="157" spans="1:3" ht="15.75">
      <c r="A157" s="592" t="s">
        <v>368</v>
      </c>
      <c r="B157" s="592"/>
      <c r="C157" s="592"/>
    </row>
    <row r="158" spans="1:3" ht="15" customHeight="1" thickBot="1">
      <c r="A158" s="590" t="s">
        <v>147</v>
      </c>
      <c r="B158" s="590"/>
      <c r="C158" s="312" t="str">
        <f>C91</f>
        <v>Forintban!</v>
      </c>
    </row>
    <row r="159" spans="1:4" ht="13.5" customHeight="1" thickBot="1">
      <c r="A159" s="20">
        <v>1</v>
      </c>
      <c r="B159" s="27" t="s">
        <v>470</v>
      </c>
      <c r="C159" s="302">
        <f>+C63-C129</f>
        <v>-73862030</v>
      </c>
      <c r="D159" s="443"/>
    </row>
    <row r="160" spans="1:3" ht="27.75" customHeight="1" thickBot="1">
      <c r="A160" s="20" t="s">
        <v>19</v>
      </c>
      <c r="B160" s="27" t="s">
        <v>476</v>
      </c>
      <c r="C160" s="302">
        <f>+C87-C154</f>
        <v>122064280</v>
      </c>
    </row>
  </sheetData>
  <sheetProtection/>
  <mergeCells count="6">
    <mergeCell ref="A1:C1"/>
    <mergeCell ref="A3:B3"/>
    <mergeCell ref="A90:C90"/>
    <mergeCell ref="A91:B91"/>
    <mergeCell ref="A157:C157"/>
    <mergeCell ref="A158:B158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1" horizontalDpi="600" verticalDpi="600" orientation="portrait" paperSize="9" scale="64" r:id="rId1"/>
  <headerFooter alignWithMargins="0">
    <oddHeader>&amp;C&amp;"Times New Roman CE,Félkövér"&amp;12
Balatonvilágos Község Önkormányzata
2018. ÉVI KÖLTSÉGVETÉS
KÖTELEZŐ FELADATAINAK MÉRLEGE &amp;R&amp;"Times New Roman CE,Félkövér dőlt"&amp;11 1.2. melléklet a ........./2018. (.......) önkormányzati rendelethez</oddHeader>
  </headerFooter>
  <rowBreaks count="1" manualBreakCount="1">
    <brk id="89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workbookViewId="0" topLeftCell="A1">
      <selection activeCell="A22" sqref="A22"/>
    </sheetView>
  </sheetViews>
  <sheetFormatPr defaultColWidth="9.00390625" defaultRowHeight="12.75"/>
  <cols>
    <col min="1" max="1" width="5.875" style="84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48" t="s">
        <v>7</v>
      </c>
      <c r="C1" s="648"/>
      <c r="D1" s="648"/>
    </row>
    <row r="2" spans="1:4" s="75" customFormat="1" ht="16.5" thickBot="1">
      <c r="A2" s="74"/>
      <c r="B2" s="385"/>
      <c r="D2" s="44">
        <f>'2. sz tájékoztató t'!I2</f>
        <v>0</v>
      </c>
    </row>
    <row r="3" spans="1:4" s="77" customFormat="1" ht="48" customHeight="1" thickBot="1">
      <c r="A3" s="76" t="s">
        <v>16</v>
      </c>
      <c r="B3" s="196" t="s">
        <v>17</v>
      </c>
      <c r="C3" s="196" t="s">
        <v>70</v>
      </c>
      <c r="D3" s="197" t="s">
        <v>71</v>
      </c>
    </row>
    <row r="4" spans="1:4" s="77" customFormat="1" ht="13.5" customHeight="1" thickBot="1">
      <c r="A4" s="35" t="s">
        <v>489</v>
      </c>
      <c r="B4" s="199" t="s">
        <v>490</v>
      </c>
      <c r="C4" s="199" t="s">
        <v>491</v>
      </c>
      <c r="D4" s="200" t="s">
        <v>493</v>
      </c>
    </row>
    <row r="5" spans="1:4" ht="18" customHeight="1">
      <c r="A5" s="133" t="s">
        <v>18</v>
      </c>
      <c r="B5" s="201" t="s">
        <v>160</v>
      </c>
      <c r="C5" s="131"/>
      <c r="D5" s="78"/>
    </row>
    <row r="6" spans="1:4" ht="18" customHeight="1">
      <c r="A6" s="79" t="s">
        <v>19</v>
      </c>
      <c r="B6" s="202" t="s">
        <v>161</v>
      </c>
      <c r="C6" s="132"/>
      <c r="D6" s="81"/>
    </row>
    <row r="7" spans="1:4" ht="18" customHeight="1">
      <c r="A7" s="79" t="s">
        <v>20</v>
      </c>
      <c r="B7" s="202" t="s">
        <v>118</v>
      </c>
      <c r="C7" s="132"/>
      <c r="D7" s="81"/>
    </row>
    <row r="8" spans="1:4" ht="18" customHeight="1">
      <c r="A8" s="79" t="s">
        <v>21</v>
      </c>
      <c r="B8" s="202" t="s">
        <v>119</v>
      </c>
      <c r="C8" s="132"/>
      <c r="D8" s="81"/>
    </row>
    <row r="9" spans="1:4" ht="18" customHeight="1">
      <c r="A9" s="79" t="s">
        <v>22</v>
      </c>
      <c r="B9" s="202" t="s">
        <v>153</v>
      </c>
      <c r="C9" s="132">
        <v>190995</v>
      </c>
      <c r="D9" s="81">
        <v>51900</v>
      </c>
    </row>
    <row r="10" spans="1:4" ht="18" customHeight="1">
      <c r="A10" s="79" t="s">
        <v>23</v>
      </c>
      <c r="B10" s="202" t="s">
        <v>154</v>
      </c>
      <c r="C10" s="132">
        <v>184215</v>
      </c>
      <c r="D10" s="81">
        <v>51542</v>
      </c>
    </row>
    <row r="11" spans="1:4" ht="18" customHeight="1">
      <c r="A11" s="79" t="s">
        <v>24</v>
      </c>
      <c r="B11" s="203" t="s">
        <v>155</v>
      </c>
      <c r="C11" s="132">
        <v>6780</v>
      </c>
      <c r="D11" s="81">
        <v>358</v>
      </c>
    </row>
    <row r="12" spans="1:4" ht="18" customHeight="1">
      <c r="A12" s="79" t="s">
        <v>26</v>
      </c>
      <c r="B12" s="203" t="s">
        <v>156</v>
      </c>
      <c r="C12" s="132"/>
      <c r="D12" s="81"/>
    </row>
    <row r="13" spans="1:4" ht="18" customHeight="1">
      <c r="A13" s="79" t="s">
        <v>27</v>
      </c>
      <c r="B13" s="203" t="s">
        <v>157</v>
      </c>
      <c r="C13" s="132"/>
      <c r="D13" s="81"/>
    </row>
    <row r="14" spans="1:4" ht="18" customHeight="1">
      <c r="A14" s="79" t="s">
        <v>28</v>
      </c>
      <c r="B14" s="203" t="s">
        <v>158</v>
      </c>
      <c r="C14" s="132"/>
      <c r="D14" s="81"/>
    </row>
    <row r="15" spans="1:4" ht="22.5" customHeight="1">
      <c r="A15" s="79" t="s">
        <v>29</v>
      </c>
      <c r="B15" s="203" t="s">
        <v>159</v>
      </c>
      <c r="C15" s="132"/>
      <c r="D15" s="81"/>
    </row>
    <row r="16" spans="1:4" ht="18" customHeight="1">
      <c r="A16" s="79" t="s">
        <v>30</v>
      </c>
      <c r="B16" s="202" t="s">
        <v>120</v>
      </c>
      <c r="C16" s="132"/>
      <c r="D16" s="81"/>
    </row>
    <row r="17" spans="1:4" ht="18" customHeight="1">
      <c r="A17" s="79" t="s">
        <v>31</v>
      </c>
      <c r="B17" s="202" t="s">
        <v>9</v>
      </c>
      <c r="C17" s="132"/>
      <c r="D17" s="81"/>
    </row>
    <row r="18" spans="1:4" ht="18" customHeight="1">
      <c r="A18" s="79" t="s">
        <v>32</v>
      </c>
      <c r="B18" s="202" t="s">
        <v>8</v>
      </c>
      <c r="C18" s="132"/>
      <c r="D18" s="81"/>
    </row>
    <row r="19" spans="1:4" ht="18" customHeight="1">
      <c r="A19" s="79" t="s">
        <v>33</v>
      </c>
      <c r="B19" s="202" t="s">
        <v>121</v>
      </c>
      <c r="C19" s="132"/>
      <c r="D19" s="81"/>
    </row>
    <row r="20" spans="1:4" ht="18" customHeight="1" thickBot="1">
      <c r="A20" s="79" t="s">
        <v>34</v>
      </c>
      <c r="B20" s="202" t="s">
        <v>122</v>
      </c>
      <c r="C20" s="132"/>
      <c r="D20" s="81"/>
    </row>
    <row r="21" spans="1:4" ht="18" customHeight="1" thickBot="1">
      <c r="A21" s="36" t="s">
        <v>35</v>
      </c>
      <c r="B21" s="207" t="s">
        <v>52</v>
      </c>
      <c r="C21" s="208">
        <f>C5+C6+C7+C8+C9+C16+C17+C18+C19+C20</f>
        <v>190995</v>
      </c>
      <c r="D21" s="209">
        <f>+D5+D6+D7+D8+D9+D16+D17+D18+D19+D20</f>
        <v>51900</v>
      </c>
    </row>
    <row r="22" spans="1:4" ht="8.25" customHeight="1">
      <c r="A22" s="83"/>
      <c r="B22" s="647"/>
      <c r="C22" s="647"/>
      <c r="D22" s="647"/>
    </row>
  </sheetData>
  <sheetProtection/>
  <mergeCells count="2">
    <mergeCell ref="B22:D2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="175" zoomScaleNormal="175" workbookViewId="0" topLeftCell="C16">
      <selection activeCell="I25" sqref="I25"/>
    </sheetView>
  </sheetViews>
  <sheetFormatPr defaultColWidth="9.00390625" defaultRowHeight="12.75"/>
  <cols>
    <col min="1" max="1" width="4.875" style="100" customWidth="1"/>
    <col min="2" max="2" width="31.125" style="112" customWidth="1"/>
    <col min="3" max="4" width="9.00390625" style="112" customWidth="1"/>
    <col min="5" max="5" width="9.50390625" style="112" customWidth="1"/>
    <col min="6" max="6" width="8.875" style="112" customWidth="1"/>
    <col min="7" max="7" width="8.625" style="112" customWidth="1"/>
    <col min="8" max="8" width="8.875" style="112" customWidth="1"/>
    <col min="9" max="9" width="8.125" style="112" customWidth="1"/>
    <col min="10" max="14" width="9.50390625" style="112" customWidth="1"/>
    <col min="15" max="15" width="12.625" style="100" customWidth="1"/>
    <col min="16" max="16384" width="9.375" style="112" customWidth="1"/>
  </cols>
  <sheetData>
    <row r="1" spans="1:15" ht="31.5" customHeight="1">
      <c r="A1" s="652" t="str">
        <f>+CONCATENATE("Előirányzat-felhasználási terv",CHAR(10),LEFT(ÖSSZEFÜGGÉSEK!A5,4),". évre")</f>
        <v>Előirányzat-felhasználási terv
2019. évre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ht="16.5" thickBot="1">
      <c r="O2" s="4">
        <f>'3. sz tájékoztató t.'!D2</f>
        <v>0</v>
      </c>
    </row>
    <row r="3" spans="1:15" s="100" customFormat="1" ht="25.5" customHeight="1" thickBot="1">
      <c r="A3" s="97" t="s">
        <v>16</v>
      </c>
      <c r="B3" s="98" t="s">
        <v>60</v>
      </c>
      <c r="C3" s="98" t="s">
        <v>72</v>
      </c>
      <c r="D3" s="98" t="s">
        <v>73</v>
      </c>
      <c r="E3" s="98" t="s">
        <v>74</v>
      </c>
      <c r="F3" s="98" t="s">
        <v>75</v>
      </c>
      <c r="G3" s="98" t="s">
        <v>76</v>
      </c>
      <c r="H3" s="98" t="s">
        <v>77</v>
      </c>
      <c r="I3" s="98" t="s">
        <v>78</v>
      </c>
      <c r="J3" s="98" t="s">
        <v>79</v>
      </c>
      <c r="K3" s="98" t="s">
        <v>80</v>
      </c>
      <c r="L3" s="98" t="s">
        <v>81</v>
      </c>
      <c r="M3" s="98" t="s">
        <v>82</v>
      </c>
      <c r="N3" s="98" t="s">
        <v>83</v>
      </c>
      <c r="O3" s="99" t="s">
        <v>52</v>
      </c>
    </row>
    <row r="4" spans="1:15" s="102" customFormat="1" ht="15" customHeight="1" thickBot="1">
      <c r="A4" s="101" t="s">
        <v>18</v>
      </c>
      <c r="B4" s="649" t="s">
        <v>55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1"/>
    </row>
    <row r="5" spans="1:15" s="102" customFormat="1" ht="22.5">
      <c r="A5" s="103" t="s">
        <v>19</v>
      </c>
      <c r="B5" s="494" t="s">
        <v>369</v>
      </c>
      <c r="C5" s="565">
        <v>9570250</v>
      </c>
      <c r="D5" s="565">
        <v>9570251</v>
      </c>
      <c r="E5" s="565">
        <v>9570250</v>
      </c>
      <c r="F5" s="565">
        <v>9570250</v>
      </c>
      <c r="G5" s="565">
        <v>9570251</v>
      </c>
      <c r="H5" s="565">
        <v>9570250</v>
      </c>
      <c r="I5" s="565">
        <v>9570250</v>
      </c>
      <c r="J5" s="565">
        <v>9570250</v>
      </c>
      <c r="K5" s="565">
        <v>9570250</v>
      </c>
      <c r="L5" s="565">
        <v>9570252</v>
      </c>
      <c r="M5" s="565">
        <v>9570251</v>
      </c>
      <c r="N5" s="565">
        <v>9570251</v>
      </c>
      <c r="O5" s="104">
        <f aca="true" t="shared" si="0" ref="O5:O25">SUM(C5:N5)</f>
        <v>114843006</v>
      </c>
    </row>
    <row r="6" spans="1:15" s="107" customFormat="1" ht="22.5">
      <c r="A6" s="105" t="s">
        <v>20</v>
      </c>
      <c r="B6" s="293" t="s">
        <v>415</v>
      </c>
      <c r="C6" s="566">
        <v>1440410</v>
      </c>
      <c r="D6" s="566">
        <v>1440410</v>
      </c>
      <c r="E6" s="566">
        <v>1440410</v>
      </c>
      <c r="F6" s="566">
        <v>1440410</v>
      </c>
      <c r="G6" s="566">
        <v>1440410</v>
      </c>
      <c r="H6" s="566">
        <v>1440410</v>
      </c>
      <c r="I6" s="566">
        <v>1440410</v>
      </c>
      <c r="J6" s="566">
        <v>1440410</v>
      </c>
      <c r="K6" s="566">
        <v>1440410</v>
      </c>
      <c r="L6" s="566">
        <v>1440410</v>
      </c>
      <c r="M6" s="566">
        <v>1440410</v>
      </c>
      <c r="N6" s="566">
        <v>1440404</v>
      </c>
      <c r="O6" s="106">
        <f t="shared" si="0"/>
        <v>17284914</v>
      </c>
    </row>
    <row r="7" spans="1:15" s="107" customFormat="1" ht="22.5">
      <c r="A7" s="105" t="s">
        <v>21</v>
      </c>
      <c r="B7" s="292" t="s">
        <v>416</v>
      </c>
      <c r="C7" s="567"/>
      <c r="D7" s="567"/>
      <c r="E7" s="567">
        <v>35600000</v>
      </c>
      <c r="F7" s="567"/>
      <c r="G7" s="567"/>
      <c r="H7" s="567">
        <v>50000000</v>
      </c>
      <c r="I7" s="567"/>
      <c r="J7" s="567"/>
      <c r="K7" s="567">
        <v>59709282</v>
      </c>
      <c r="L7" s="567"/>
      <c r="M7" s="567"/>
      <c r="N7" s="567"/>
      <c r="O7" s="108">
        <f t="shared" si="0"/>
        <v>145309282</v>
      </c>
    </row>
    <row r="8" spans="1:15" s="107" customFormat="1" ht="13.5" customHeight="1">
      <c r="A8" s="105" t="s">
        <v>22</v>
      </c>
      <c r="B8" s="291" t="s">
        <v>167</v>
      </c>
      <c r="C8" s="566"/>
      <c r="D8" s="566"/>
      <c r="E8" s="566">
        <v>98664500</v>
      </c>
      <c r="F8" s="566"/>
      <c r="G8" s="566"/>
      <c r="H8" s="566"/>
      <c r="I8" s="566"/>
      <c r="J8" s="566"/>
      <c r="K8" s="566">
        <v>98664500</v>
      </c>
      <c r="L8" s="566"/>
      <c r="M8" s="566"/>
      <c r="N8" s="566"/>
      <c r="O8" s="106">
        <f t="shared" si="0"/>
        <v>197329000</v>
      </c>
    </row>
    <row r="9" spans="1:15" s="107" customFormat="1" ht="13.5" customHeight="1">
      <c r="A9" s="105" t="s">
        <v>23</v>
      </c>
      <c r="B9" s="291" t="s">
        <v>417</v>
      </c>
      <c r="C9" s="566">
        <v>4547242</v>
      </c>
      <c r="D9" s="566">
        <v>4547242</v>
      </c>
      <c r="E9" s="566">
        <v>4547242</v>
      </c>
      <c r="F9" s="566">
        <v>4547242</v>
      </c>
      <c r="G9" s="566">
        <v>4547242</v>
      </c>
      <c r="H9" s="566">
        <v>4547242</v>
      </c>
      <c r="I9" s="566">
        <v>4547242</v>
      </c>
      <c r="J9" s="566">
        <v>4547242</v>
      </c>
      <c r="K9" s="566">
        <v>4547242</v>
      </c>
      <c r="L9" s="566">
        <v>4547242</v>
      </c>
      <c r="M9" s="566">
        <v>4547242</v>
      </c>
      <c r="N9" s="566">
        <v>4547247</v>
      </c>
      <c r="O9" s="106">
        <f t="shared" si="0"/>
        <v>54566909</v>
      </c>
    </row>
    <row r="10" spans="1:15" s="107" customFormat="1" ht="13.5" customHeight="1">
      <c r="A10" s="105" t="s">
        <v>24</v>
      </c>
      <c r="B10" s="291" t="s">
        <v>10</v>
      </c>
      <c r="C10" s="566"/>
      <c r="D10" s="566"/>
      <c r="E10" s="566">
        <v>11907010</v>
      </c>
      <c r="F10" s="566"/>
      <c r="G10" s="566"/>
      <c r="H10" s="566"/>
      <c r="I10" s="566"/>
      <c r="J10" s="566"/>
      <c r="K10" s="566"/>
      <c r="L10" s="566"/>
      <c r="M10" s="566"/>
      <c r="N10" s="566"/>
      <c r="O10" s="106">
        <f t="shared" si="0"/>
        <v>11907010</v>
      </c>
    </row>
    <row r="11" spans="1:15" s="107" customFormat="1" ht="13.5" customHeight="1">
      <c r="A11" s="105" t="s">
        <v>25</v>
      </c>
      <c r="B11" s="291" t="s">
        <v>371</v>
      </c>
      <c r="C11" s="566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106">
        <f t="shared" si="0"/>
        <v>0</v>
      </c>
    </row>
    <row r="12" spans="1:15" s="107" customFormat="1" ht="22.5">
      <c r="A12" s="105" t="s">
        <v>26</v>
      </c>
      <c r="B12" s="293" t="s">
        <v>403</v>
      </c>
      <c r="C12" s="566">
        <v>81864</v>
      </c>
      <c r="D12" s="566">
        <v>81864</v>
      </c>
      <c r="E12" s="566">
        <v>81864</v>
      </c>
      <c r="F12" s="566">
        <v>81864</v>
      </c>
      <c r="G12" s="566">
        <v>81864</v>
      </c>
      <c r="H12" s="566">
        <v>81864</v>
      </c>
      <c r="I12" s="566">
        <v>81864</v>
      </c>
      <c r="J12" s="566">
        <v>81864</v>
      </c>
      <c r="K12" s="566">
        <v>81864</v>
      </c>
      <c r="L12" s="566">
        <v>81864</v>
      </c>
      <c r="M12" s="566">
        <v>81864</v>
      </c>
      <c r="N12" s="566">
        <v>81861</v>
      </c>
      <c r="O12" s="106">
        <f t="shared" si="0"/>
        <v>982365</v>
      </c>
    </row>
    <row r="13" spans="1:15" s="107" customFormat="1" ht="13.5" customHeight="1" thickBot="1">
      <c r="A13" s="105" t="s">
        <v>27</v>
      </c>
      <c r="B13" s="291" t="s">
        <v>11</v>
      </c>
      <c r="C13" s="566">
        <v>126176907</v>
      </c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106">
        <f t="shared" si="0"/>
        <v>126176907</v>
      </c>
    </row>
    <row r="14" spans="1:15" s="102" customFormat="1" ht="15.75" customHeight="1" thickBot="1">
      <c r="A14" s="101" t="s">
        <v>28</v>
      </c>
      <c r="B14" s="37" t="s">
        <v>108</v>
      </c>
      <c r="C14" s="568">
        <f aca="true" t="shared" si="1" ref="C14:N14">SUM(C5:C13)</f>
        <v>141816673</v>
      </c>
      <c r="D14" s="568">
        <f t="shared" si="1"/>
        <v>15639767</v>
      </c>
      <c r="E14" s="568">
        <f t="shared" si="1"/>
        <v>161811276</v>
      </c>
      <c r="F14" s="568">
        <f t="shared" si="1"/>
        <v>15639766</v>
      </c>
      <c r="G14" s="568">
        <f t="shared" si="1"/>
        <v>15639767</v>
      </c>
      <c r="H14" s="568">
        <f t="shared" si="1"/>
        <v>65639766</v>
      </c>
      <c r="I14" s="568">
        <f t="shared" si="1"/>
        <v>15639766</v>
      </c>
      <c r="J14" s="568">
        <f t="shared" si="1"/>
        <v>15639766</v>
      </c>
      <c r="K14" s="568">
        <f t="shared" si="1"/>
        <v>174013548</v>
      </c>
      <c r="L14" s="568">
        <f t="shared" si="1"/>
        <v>15639768</v>
      </c>
      <c r="M14" s="568">
        <f t="shared" si="1"/>
        <v>15639767</v>
      </c>
      <c r="N14" s="568">
        <f t="shared" si="1"/>
        <v>15639763</v>
      </c>
      <c r="O14" s="109">
        <f>SUM(C14:N14)</f>
        <v>668399393</v>
      </c>
    </row>
    <row r="15" spans="1:15" s="102" customFormat="1" ht="15" customHeight="1" thickBot="1">
      <c r="A15" s="101" t="s">
        <v>29</v>
      </c>
      <c r="B15" s="649" t="s">
        <v>56</v>
      </c>
      <c r="C15" s="650"/>
      <c r="D15" s="650"/>
      <c r="E15" s="650"/>
      <c r="F15" s="650"/>
      <c r="G15" s="650"/>
      <c r="H15" s="650"/>
      <c r="I15" s="650"/>
      <c r="J15" s="650"/>
      <c r="K15" s="650"/>
      <c r="L15" s="650"/>
      <c r="M15" s="650"/>
      <c r="N15" s="650"/>
      <c r="O15" s="651"/>
    </row>
    <row r="16" spans="1:15" s="107" customFormat="1" ht="13.5" customHeight="1">
      <c r="A16" s="110" t="s">
        <v>30</v>
      </c>
      <c r="B16" s="294" t="s">
        <v>61</v>
      </c>
      <c r="C16" s="567">
        <v>11445253</v>
      </c>
      <c r="D16" s="567">
        <v>11445253</v>
      </c>
      <c r="E16" s="567">
        <v>11445253</v>
      </c>
      <c r="F16" s="567">
        <v>11445253</v>
      </c>
      <c r="G16" s="567">
        <v>11445253</v>
      </c>
      <c r="H16" s="567">
        <v>11445253</v>
      </c>
      <c r="I16" s="567">
        <v>11445253</v>
      </c>
      <c r="J16" s="567">
        <v>11445253</v>
      </c>
      <c r="K16" s="567">
        <v>11445253</v>
      </c>
      <c r="L16" s="567">
        <v>11445253</v>
      </c>
      <c r="M16" s="567">
        <v>11445253</v>
      </c>
      <c r="N16" s="567">
        <v>11445248</v>
      </c>
      <c r="O16" s="108">
        <f t="shared" si="0"/>
        <v>137343031</v>
      </c>
    </row>
    <row r="17" spans="1:15" s="107" customFormat="1" ht="27" customHeight="1">
      <c r="A17" s="105" t="s">
        <v>31</v>
      </c>
      <c r="B17" s="293" t="s">
        <v>176</v>
      </c>
      <c r="C17" s="566">
        <v>2555550</v>
      </c>
      <c r="D17" s="566">
        <v>2555550</v>
      </c>
      <c r="E17" s="566">
        <v>2555550</v>
      </c>
      <c r="F17" s="566">
        <v>2555550</v>
      </c>
      <c r="G17" s="566">
        <v>2555550</v>
      </c>
      <c r="H17" s="566">
        <v>2555550</v>
      </c>
      <c r="I17" s="566">
        <v>2555550</v>
      </c>
      <c r="J17" s="566">
        <v>2555550</v>
      </c>
      <c r="K17" s="566">
        <v>2555550</v>
      </c>
      <c r="L17" s="566">
        <v>2555550</v>
      </c>
      <c r="M17" s="566">
        <v>2555550</v>
      </c>
      <c r="N17" s="566">
        <v>2555554</v>
      </c>
      <c r="O17" s="106">
        <f t="shared" si="0"/>
        <v>30666604</v>
      </c>
    </row>
    <row r="18" spans="1:15" s="107" customFormat="1" ht="13.5" customHeight="1">
      <c r="A18" s="105" t="s">
        <v>32</v>
      </c>
      <c r="B18" s="291" t="s">
        <v>133</v>
      </c>
      <c r="C18" s="566">
        <v>14559321</v>
      </c>
      <c r="D18" s="566">
        <v>14559321</v>
      </c>
      <c r="E18" s="566">
        <v>14559321</v>
      </c>
      <c r="F18" s="566">
        <v>14559321</v>
      </c>
      <c r="G18" s="566">
        <v>14559321</v>
      </c>
      <c r="H18" s="566">
        <v>14559321</v>
      </c>
      <c r="I18" s="566">
        <v>14559321</v>
      </c>
      <c r="J18" s="566">
        <v>14559321</v>
      </c>
      <c r="K18" s="566">
        <v>14559321</v>
      </c>
      <c r="L18" s="566">
        <v>14559321</v>
      </c>
      <c r="M18" s="566">
        <v>14559321</v>
      </c>
      <c r="N18" s="566">
        <v>14559324</v>
      </c>
      <c r="O18" s="106">
        <f t="shared" si="0"/>
        <v>174711855</v>
      </c>
    </row>
    <row r="19" spans="1:15" s="107" customFormat="1" ht="13.5" customHeight="1">
      <c r="A19" s="105" t="s">
        <v>33</v>
      </c>
      <c r="B19" s="291" t="s">
        <v>177</v>
      </c>
      <c r="C19" s="566">
        <v>400000</v>
      </c>
      <c r="D19" s="566">
        <v>400000</v>
      </c>
      <c r="E19" s="566">
        <v>400000</v>
      </c>
      <c r="F19" s="566">
        <v>500000</v>
      </c>
      <c r="G19" s="566">
        <v>400000</v>
      </c>
      <c r="H19" s="566">
        <v>400000</v>
      </c>
      <c r="I19" s="566">
        <v>400000</v>
      </c>
      <c r="J19" s="566">
        <v>400000</v>
      </c>
      <c r="K19" s="566">
        <v>500000</v>
      </c>
      <c r="L19" s="566">
        <v>400000</v>
      </c>
      <c r="M19" s="566">
        <v>400000</v>
      </c>
      <c r="N19" s="566">
        <v>700000</v>
      </c>
      <c r="O19" s="106">
        <f t="shared" si="0"/>
        <v>5300000</v>
      </c>
    </row>
    <row r="20" spans="1:15" s="107" customFormat="1" ht="13.5" customHeight="1">
      <c r="A20" s="105" t="s">
        <v>34</v>
      </c>
      <c r="B20" s="291" t="s">
        <v>12</v>
      </c>
      <c r="C20" s="566">
        <v>5695570</v>
      </c>
      <c r="D20" s="566">
        <v>5695570</v>
      </c>
      <c r="E20" s="566">
        <v>5695570</v>
      </c>
      <c r="F20" s="566">
        <v>5695570</v>
      </c>
      <c r="G20" s="566">
        <v>5695570</v>
      </c>
      <c r="H20" s="566">
        <v>5695570</v>
      </c>
      <c r="I20" s="566">
        <v>5695570</v>
      </c>
      <c r="J20" s="566">
        <v>5695570</v>
      </c>
      <c r="K20" s="566">
        <v>5695570</v>
      </c>
      <c r="L20" s="566">
        <v>5695570</v>
      </c>
      <c r="M20" s="566">
        <v>5695570</v>
      </c>
      <c r="N20" s="566">
        <v>5695565</v>
      </c>
      <c r="O20" s="106">
        <f t="shared" si="0"/>
        <v>68346835</v>
      </c>
    </row>
    <row r="21" spans="1:15" s="107" customFormat="1" ht="13.5" customHeight="1">
      <c r="A21" s="105" t="s">
        <v>35</v>
      </c>
      <c r="B21" s="291" t="s">
        <v>581</v>
      </c>
      <c r="C21" s="566">
        <v>23423342</v>
      </c>
      <c r="D21" s="566"/>
      <c r="E21" s="566"/>
      <c r="F21" s="566"/>
      <c r="G21" s="566"/>
      <c r="H21" s="566"/>
      <c r="I21" s="566"/>
      <c r="J21" s="566"/>
      <c r="K21" s="566"/>
      <c r="L21" s="566"/>
      <c r="M21" s="566"/>
      <c r="N21" s="566"/>
      <c r="O21" s="106">
        <f t="shared" si="0"/>
        <v>23423342</v>
      </c>
    </row>
    <row r="22" spans="1:15" s="107" customFormat="1" ht="13.5" customHeight="1">
      <c r="A22" s="105" t="s">
        <v>36</v>
      </c>
      <c r="B22" s="291" t="s">
        <v>224</v>
      </c>
      <c r="C22" s="566"/>
      <c r="D22" s="566">
        <v>7500000</v>
      </c>
      <c r="E22" s="566">
        <v>35000000</v>
      </c>
      <c r="F22" s="566">
        <v>42000000</v>
      </c>
      <c r="G22" s="566"/>
      <c r="H22" s="566"/>
      <c r="I22" s="566"/>
      <c r="J22" s="566"/>
      <c r="K22" s="566">
        <v>24621844</v>
      </c>
      <c r="L22" s="566"/>
      <c r="M22" s="566"/>
      <c r="N22" s="566"/>
      <c r="O22" s="106">
        <f t="shared" si="0"/>
        <v>109121844</v>
      </c>
    </row>
    <row r="23" spans="1:15" s="107" customFormat="1" ht="15.75">
      <c r="A23" s="105" t="s">
        <v>37</v>
      </c>
      <c r="B23" s="293" t="s">
        <v>180</v>
      </c>
      <c r="C23" s="566"/>
      <c r="D23" s="566"/>
      <c r="E23" s="566">
        <v>42500000</v>
      </c>
      <c r="F23" s="566">
        <v>12900000</v>
      </c>
      <c r="G23" s="566"/>
      <c r="H23" s="566"/>
      <c r="I23" s="566"/>
      <c r="J23" s="566">
        <v>30000000</v>
      </c>
      <c r="K23" s="566">
        <v>25473255</v>
      </c>
      <c r="L23" s="566"/>
      <c r="M23" s="566"/>
      <c r="N23" s="566"/>
      <c r="O23" s="106">
        <f t="shared" si="0"/>
        <v>110873255</v>
      </c>
    </row>
    <row r="24" spans="1:15" s="107" customFormat="1" ht="13.5" customHeight="1">
      <c r="A24" s="105" t="s">
        <v>38</v>
      </c>
      <c r="B24" s="291" t="s">
        <v>226</v>
      </c>
      <c r="C24" s="566"/>
      <c r="D24" s="566"/>
      <c r="E24" s="566">
        <v>500000</v>
      </c>
      <c r="F24" s="566"/>
      <c r="G24" s="566">
        <v>300000</v>
      </c>
      <c r="H24" s="566">
        <v>700000</v>
      </c>
      <c r="I24" s="566">
        <v>500000</v>
      </c>
      <c r="J24" s="566">
        <v>500000</v>
      </c>
      <c r="K24" s="566">
        <v>1000000</v>
      </c>
      <c r="L24" s="566"/>
      <c r="M24" s="566">
        <v>1000000</v>
      </c>
      <c r="N24" s="566"/>
      <c r="O24" s="106">
        <f t="shared" si="0"/>
        <v>4500000</v>
      </c>
    </row>
    <row r="25" spans="1:15" s="107" customFormat="1" ht="13.5" customHeight="1" thickBot="1">
      <c r="A25" s="105" t="s">
        <v>39</v>
      </c>
      <c r="B25" s="291" t="s">
        <v>13</v>
      </c>
      <c r="C25" s="566">
        <v>4112627</v>
      </c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106">
        <f t="shared" si="0"/>
        <v>4112627</v>
      </c>
    </row>
    <row r="26" spans="1:15" s="102" customFormat="1" ht="15.75" customHeight="1" thickBot="1">
      <c r="A26" s="111" t="s">
        <v>40</v>
      </c>
      <c r="B26" s="37" t="s">
        <v>109</v>
      </c>
      <c r="C26" s="568">
        <f aca="true" t="shared" si="2" ref="C26:N26">SUM(C16:C25)</f>
        <v>62191663</v>
      </c>
      <c r="D26" s="568">
        <f t="shared" si="2"/>
        <v>42155694</v>
      </c>
      <c r="E26" s="568">
        <f>SUM(E16:E25)</f>
        <v>112655694</v>
      </c>
      <c r="F26" s="568">
        <f t="shared" si="2"/>
        <v>89655694</v>
      </c>
      <c r="G26" s="568">
        <f t="shared" si="2"/>
        <v>34955694</v>
      </c>
      <c r="H26" s="568">
        <f t="shared" si="2"/>
        <v>35355694</v>
      </c>
      <c r="I26" s="568">
        <f t="shared" si="2"/>
        <v>35155694</v>
      </c>
      <c r="J26" s="568">
        <f t="shared" si="2"/>
        <v>65155694</v>
      </c>
      <c r="K26" s="568">
        <f t="shared" si="2"/>
        <v>85850793</v>
      </c>
      <c r="L26" s="568">
        <f t="shared" si="2"/>
        <v>34655694</v>
      </c>
      <c r="M26" s="568">
        <f t="shared" si="2"/>
        <v>35655694</v>
      </c>
      <c r="N26" s="568">
        <f t="shared" si="2"/>
        <v>34955691</v>
      </c>
      <c r="O26" s="109">
        <f>SUM(C26:N26)</f>
        <v>668399393</v>
      </c>
    </row>
    <row r="27" ht="15.75">
      <c r="A27" s="113"/>
    </row>
    <row r="28" spans="2:15" ht="15.75">
      <c r="B28" s="114"/>
      <c r="C28" s="115"/>
      <c r="D28" s="115"/>
      <c r="O28" s="112"/>
    </row>
    <row r="29" ht="15.75">
      <c r="O29" s="112"/>
    </row>
    <row r="30" ht="15.75">
      <c r="O30" s="112"/>
    </row>
    <row r="31" ht="15.75">
      <c r="O31" s="112"/>
    </row>
    <row r="32" ht="15.75">
      <c r="O32" s="112"/>
    </row>
    <row r="33" ht="15.75">
      <c r="O33" s="112"/>
    </row>
    <row r="34" ht="15.75">
      <c r="O34" s="112"/>
    </row>
    <row r="35" ht="15.75">
      <c r="O35" s="112"/>
    </row>
    <row r="36" ht="15.75">
      <c r="O36" s="112"/>
    </row>
    <row r="37" ht="15.75">
      <c r="O37" s="112"/>
    </row>
    <row r="38" ht="15.75">
      <c r="O38" s="112"/>
    </row>
    <row r="39" ht="15.75">
      <c r="O39" s="112"/>
    </row>
    <row r="40" ht="15.75">
      <c r="O40" s="112"/>
    </row>
    <row r="41" ht="15.75">
      <c r="O41" s="112"/>
    </row>
    <row r="42" ht="15.75">
      <c r="O42" s="112"/>
    </row>
    <row r="43" ht="15.75">
      <c r="O43" s="112"/>
    </row>
    <row r="44" ht="15.75">
      <c r="O44" s="112"/>
    </row>
    <row r="45" ht="15.75">
      <c r="O45" s="112"/>
    </row>
    <row r="46" ht="15.75">
      <c r="O46" s="112"/>
    </row>
    <row r="47" ht="15.75">
      <c r="O47" s="112"/>
    </row>
    <row r="48" ht="15.75">
      <c r="O48" s="112"/>
    </row>
    <row r="49" ht="15.75">
      <c r="O49" s="112"/>
    </row>
    <row r="50" ht="15.75">
      <c r="O50" s="112"/>
    </row>
    <row r="51" ht="15.75">
      <c r="O51" s="112"/>
    </row>
    <row r="52" ht="15.75">
      <c r="O52" s="112"/>
    </row>
    <row r="53" ht="15.75">
      <c r="O53" s="112"/>
    </row>
    <row r="54" ht="15.75">
      <c r="O54" s="112"/>
    </row>
    <row r="55" ht="15.75">
      <c r="O55" s="112"/>
    </row>
    <row r="56" ht="15.75">
      <c r="O56" s="112"/>
    </row>
    <row r="57" ht="15.75">
      <c r="O57" s="112"/>
    </row>
    <row r="58" ht="15.75">
      <c r="O58" s="112"/>
    </row>
    <row r="59" ht="15.75">
      <c r="O59" s="112"/>
    </row>
    <row r="60" ht="15.75">
      <c r="O60" s="112"/>
    </row>
    <row r="61" ht="15.75">
      <c r="O61" s="112"/>
    </row>
    <row r="62" ht="15.75">
      <c r="O62" s="112"/>
    </row>
    <row r="63" ht="15.75">
      <c r="O63" s="112"/>
    </row>
    <row r="64" ht="15.75">
      <c r="O64" s="112"/>
    </row>
    <row r="65" ht="15.75">
      <c r="O65" s="112"/>
    </row>
    <row r="66" ht="15.75">
      <c r="O66" s="112"/>
    </row>
    <row r="67" ht="15.75">
      <c r="O67" s="112"/>
    </row>
    <row r="68" ht="15.75">
      <c r="O68" s="112"/>
    </row>
    <row r="69" ht="15.75">
      <c r="O69" s="112"/>
    </row>
    <row r="70" ht="15.75">
      <c r="O70" s="112"/>
    </row>
    <row r="71" ht="15.75">
      <c r="O71" s="112"/>
    </row>
    <row r="72" ht="15.75">
      <c r="O72" s="112"/>
    </row>
    <row r="73" ht="15.75">
      <c r="O73" s="112"/>
    </row>
    <row r="74" ht="15.75">
      <c r="O74" s="112"/>
    </row>
    <row r="75" ht="15.75">
      <c r="O75" s="112"/>
    </row>
    <row r="76" ht="15.75">
      <c r="O76" s="112"/>
    </row>
    <row r="77" ht="15.75">
      <c r="O77" s="112"/>
    </row>
    <row r="78" ht="15.75">
      <c r="O78" s="112"/>
    </row>
    <row r="79" ht="15.75">
      <c r="O79" s="112"/>
    </row>
    <row r="80" ht="15.75">
      <c r="O80" s="112"/>
    </row>
    <row r="81" ht="15.75">
      <c r="O81" s="112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0">
      <selection activeCell="B21" sqref="B21"/>
    </sheetView>
  </sheetViews>
  <sheetFormatPr defaultColWidth="9.00390625" defaultRowHeight="12.75"/>
  <cols>
    <col min="1" max="1" width="88.625" style="47" customWidth="1"/>
    <col min="2" max="2" width="27.875" style="47" customWidth="1"/>
    <col min="3" max="3" width="3.50390625" style="47" customWidth="1"/>
    <col min="4" max="16384" width="9.375" style="47" customWidth="1"/>
  </cols>
  <sheetData>
    <row r="1" spans="1:2" ht="47.25" customHeight="1">
      <c r="A1" s="654" t="str">
        <f>+CONCATENATE("A ",LEFT(ÖSSZEFÜGGÉSEK!A5,4),". évi általános működés és ágazati feladatok támogatásának alakulása jogcímenként")</f>
        <v>A 2019. évi általános működés és ágazati feladatok támogatásának alakulása jogcímenként</v>
      </c>
      <c r="B1" s="654"/>
    </row>
    <row r="2" spans="1:2" ht="22.5" customHeight="1" thickBot="1">
      <c r="A2" s="388"/>
      <c r="B2" s="389" t="s">
        <v>14</v>
      </c>
    </row>
    <row r="3" spans="1:2" s="48" customFormat="1" ht="24" customHeight="1" thickBot="1">
      <c r="A3" s="296" t="s">
        <v>51</v>
      </c>
      <c r="B3" s="387" t="str">
        <f>+CONCATENATE(LEFT(ÖSSZEFÜGGÉSEK!A5,4),". évi támogatás összesen")</f>
        <v>2019. évi támogatás összesen</v>
      </c>
    </row>
    <row r="4" spans="1:2" s="49" customFormat="1" ht="13.5" thickBot="1">
      <c r="A4" s="188" t="s">
        <v>489</v>
      </c>
      <c r="B4" s="189" t="s">
        <v>490</v>
      </c>
    </row>
    <row r="5" spans="1:2" ht="12.75">
      <c r="A5" s="116" t="s">
        <v>582</v>
      </c>
      <c r="B5" s="419">
        <v>3770709</v>
      </c>
    </row>
    <row r="6" spans="1:2" ht="12.75" customHeight="1">
      <c r="A6" s="117" t="s">
        <v>583</v>
      </c>
      <c r="B6" s="419">
        <v>11808000</v>
      </c>
    </row>
    <row r="7" spans="1:2" ht="12.75">
      <c r="A7" s="117" t="s">
        <v>584</v>
      </c>
      <c r="B7" s="419">
        <v>100000</v>
      </c>
    </row>
    <row r="8" spans="1:2" ht="12.75">
      <c r="A8" s="117" t="s">
        <v>585</v>
      </c>
      <c r="B8" s="419">
        <v>5105230</v>
      </c>
    </row>
    <row r="9" spans="1:2" ht="12.75">
      <c r="A9" s="117" t="s">
        <v>586</v>
      </c>
      <c r="B9" s="419">
        <v>19474200</v>
      </c>
    </row>
    <row r="10" spans="1:2" ht="12.75">
      <c r="A10" s="117" t="s">
        <v>587</v>
      </c>
      <c r="B10" s="419">
        <v>560300</v>
      </c>
    </row>
    <row r="11" spans="1:2" ht="12.75">
      <c r="A11" s="117" t="s">
        <v>588</v>
      </c>
      <c r="B11" s="419">
        <v>21325967</v>
      </c>
    </row>
    <row r="12" spans="1:2" ht="12.75">
      <c r="A12" s="117" t="s">
        <v>589</v>
      </c>
      <c r="B12" s="419">
        <v>10371550</v>
      </c>
    </row>
    <row r="13" spans="1:3" ht="12.75">
      <c r="A13" s="117" t="s">
        <v>590</v>
      </c>
      <c r="B13" s="419">
        <v>3506400</v>
      </c>
      <c r="C13" s="655" t="s">
        <v>525</v>
      </c>
    </row>
    <row r="14" spans="1:3" ht="12.75">
      <c r="A14" s="117" t="s">
        <v>591</v>
      </c>
      <c r="B14" s="419">
        <v>1655800</v>
      </c>
      <c r="C14" s="655"/>
    </row>
    <row r="15" spans="1:3" ht="12.75">
      <c r="A15" s="117" t="s">
        <v>615</v>
      </c>
      <c r="B15" s="419">
        <v>4733000</v>
      </c>
      <c r="C15" s="655"/>
    </row>
    <row r="16" spans="1:3" ht="12.75">
      <c r="A16" s="117" t="s">
        <v>592</v>
      </c>
      <c r="B16" s="419">
        <v>608960</v>
      </c>
      <c r="C16" s="655"/>
    </row>
    <row r="17" spans="1:3" ht="12.75">
      <c r="A17" s="117" t="s">
        <v>593</v>
      </c>
      <c r="B17" s="419">
        <v>3100000</v>
      </c>
      <c r="C17" s="655"/>
    </row>
    <row r="18" spans="1:3" ht="12.75">
      <c r="A18" s="117" t="s">
        <v>595</v>
      </c>
      <c r="B18" s="419">
        <v>9823000</v>
      </c>
      <c r="C18" s="655"/>
    </row>
    <row r="19" spans="1:3" ht="12.75">
      <c r="A19" s="117" t="s">
        <v>594</v>
      </c>
      <c r="B19" s="419">
        <v>17099890</v>
      </c>
      <c r="C19" s="655"/>
    </row>
    <row r="20" spans="1:3" ht="12.75">
      <c r="A20" s="117" t="s">
        <v>596</v>
      </c>
      <c r="B20" s="419">
        <v>1800000</v>
      </c>
      <c r="C20" s="655"/>
    </row>
    <row r="21" spans="1:3" ht="12.75">
      <c r="A21" s="117"/>
      <c r="B21" s="419"/>
      <c r="C21" s="655"/>
    </row>
    <row r="22" spans="1:3" ht="12.75">
      <c r="A22" s="117"/>
      <c r="B22" s="419"/>
      <c r="C22" s="655"/>
    </row>
    <row r="23" spans="1:3" ht="12.75">
      <c r="A23" s="117"/>
      <c r="B23" s="419"/>
      <c r="C23" s="655"/>
    </row>
    <row r="24" spans="1:3" ht="13.5" thickBot="1">
      <c r="A24" s="118"/>
      <c r="B24" s="419"/>
      <c r="C24" s="655"/>
    </row>
    <row r="25" spans="1:3" s="51" customFormat="1" ht="19.5" customHeight="1" thickBot="1">
      <c r="A25" s="34" t="s">
        <v>52</v>
      </c>
      <c r="B25" s="50">
        <f>SUM(B5:B24)</f>
        <v>114843006</v>
      </c>
      <c r="C25" s="655"/>
    </row>
  </sheetData>
  <sheetProtection sheet="1"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"/>
  <sheetViews>
    <sheetView zoomScale="145" zoomScaleNormal="145" workbookViewId="0" topLeftCell="A4">
      <selection activeCell="C7" sqref="C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14.875" style="0" customWidth="1"/>
  </cols>
  <sheetData>
    <row r="1" spans="1:3" ht="45" customHeight="1">
      <c r="A1" s="658" t="str">
        <f>+CONCATENATE("K I M U T A T Á S",CHAR(10),"a ",LEFT(ÖSSZEFÜGGÉSEK!A5,4),". évben céljelleggel juttatott támogatásokról")</f>
        <v>K I M U T A T Á S
a 2019. évben céljelleggel juttatott támogatásokról</v>
      </c>
      <c r="B1" s="658"/>
      <c r="C1" s="658"/>
    </row>
    <row r="2" spans="1:3" ht="17.25" customHeight="1">
      <c r="A2" s="386"/>
      <c r="B2" s="386"/>
      <c r="C2" s="386"/>
    </row>
    <row r="3" spans="1:3" ht="13.5" thickBot="1">
      <c r="A3" s="210"/>
      <c r="B3" s="210"/>
      <c r="C3" s="588"/>
    </row>
    <row r="4" spans="1:3" ht="42.75" customHeight="1" thickBot="1">
      <c r="A4" s="390" t="s">
        <v>68</v>
      </c>
      <c r="B4" s="391" t="s">
        <v>123</v>
      </c>
      <c r="C4" s="392" t="s">
        <v>598</v>
      </c>
    </row>
    <row r="5" spans="1:3" ht="15.75" customHeight="1">
      <c r="A5" s="211" t="s">
        <v>18</v>
      </c>
      <c r="B5" s="29" t="s">
        <v>597</v>
      </c>
      <c r="C5" s="569">
        <v>100000</v>
      </c>
    </row>
    <row r="6" spans="1:3" ht="15.75" customHeight="1">
      <c r="A6" s="212" t="s">
        <v>19</v>
      </c>
      <c r="B6" s="30" t="s">
        <v>599</v>
      </c>
      <c r="C6" s="570">
        <v>350000</v>
      </c>
    </row>
    <row r="7" spans="1:3" ht="15.75" customHeight="1">
      <c r="A7" s="212" t="s">
        <v>20</v>
      </c>
      <c r="B7" s="30" t="s">
        <v>600</v>
      </c>
      <c r="C7" s="570">
        <v>100000</v>
      </c>
    </row>
    <row r="8" spans="1:3" ht="15.75" customHeight="1">
      <c r="A8" s="212" t="s">
        <v>21</v>
      </c>
      <c r="B8" s="30" t="s">
        <v>601</v>
      </c>
      <c r="C8" s="570">
        <v>100000</v>
      </c>
    </row>
    <row r="9" spans="1:3" ht="15.75" customHeight="1">
      <c r="A9" s="212" t="s">
        <v>22</v>
      </c>
      <c r="B9" s="30" t="s">
        <v>602</v>
      </c>
      <c r="C9" s="570">
        <v>300000</v>
      </c>
    </row>
    <row r="10" spans="1:3" ht="15.75" customHeight="1">
      <c r="A10" s="212" t="s">
        <v>23</v>
      </c>
      <c r="B10" s="30" t="s">
        <v>603</v>
      </c>
      <c r="C10" s="570">
        <v>70000</v>
      </c>
    </row>
    <row r="11" spans="1:3" ht="15.75" customHeight="1">
      <c r="A11" s="212" t="s">
        <v>24</v>
      </c>
      <c r="B11" s="30" t="s">
        <v>604</v>
      </c>
      <c r="C11" s="570">
        <v>100000</v>
      </c>
    </row>
    <row r="12" spans="1:3" ht="15.75" customHeight="1">
      <c r="A12" s="212" t="s">
        <v>25</v>
      </c>
      <c r="B12" s="30" t="s">
        <v>605</v>
      </c>
      <c r="C12" s="570">
        <v>100000</v>
      </c>
    </row>
    <row r="13" spans="1:3" ht="15.75" customHeight="1" thickBot="1">
      <c r="A13" s="212" t="s">
        <v>26</v>
      </c>
      <c r="B13" s="30" t="s">
        <v>606</v>
      </c>
      <c r="C13" s="570">
        <v>50000</v>
      </c>
    </row>
    <row r="14" spans="1:3" ht="15.75" customHeight="1" thickBot="1">
      <c r="A14" s="656" t="s">
        <v>52</v>
      </c>
      <c r="B14" s="657"/>
      <c r="C14" s="571">
        <f>SUM(C5:C13)</f>
        <v>1270000</v>
      </c>
    </row>
    <row r="15" ht="12.75">
      <c r="A15" t="s">
        <v>195</v>
      </c>
    </row>
  </sheetData>
  <sheetProtection/>
  <mergeCells count="2">
    <mergeCell ref="A14:B14"/>
    <mergeCell ref="A1:C1"/>
  </mergeCells>
  <conditionalFormatting sqref="C14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E29" sqref="E29"/>
    </sheetView>
  </sheetViews>
  <sheetFormatPr defaultColWidth="9.00390625" defaultRowHeight="12.75"/>
  <cols>
    <col min="1" max="1" width="9.00390625" style="394" customWidth="1"/>
    <col min="2" max="2" width="66.375" style="394" bestFit="1" customWidth="1"/>
    <col min="3" max="3" width="15.50390625" style="395" customWidth="1"/>
    <col min="4" max="5" width="15.50390625" style="394" customWidth="1"/>
    <col min="6" max="6" width="9.00390625" style="427" customWidth="1"/>
    <col min="7" max="16384" width="9.375" style="427" customWidth="1"/>
  </cols>
  <sheetData>
    <row r="1" spans="1:5" ht="15.75" customHeight="1">
      <c r="A1" s="589" t="s">
        <v>15</v>
      </c>
      <c r="B1" s="589"/>
      <c r="C1" s="589"/>
      <c r="D1" s="589"/>
      <c r="E1" s="589"/>
    </row>
    <row r="2" spans="1:5" ht="15.75" customHeight="1" thickBot="1">
      <c r="A2" s="590" t="s">
        <v>145</v>
      </c>
      <c r="B2" s="590"/>
      <c r="D2" s="139"/>
      <c r="E2" s="312">
        <f>'4.sz tájékoztató t.'!O2</f>
        <v>0</v>
      </c>
    </row>
    <row r="3" spans="1:5" ht="37.5" customHeight="1" thickBot="1">
      <c r="A3" s="23" t="s">
        <v>68</v>
      </c>
      <c r="B3" s="24" t="s">
        <v>17</v>
      </c>
      <c r="C3" s="24" t="str">
        <f>+CONCATENATE(LEFT(ÖSSZEFÜGGÉSEK!A5,4)+1,". évi")</f>
        <v>2020. évi</v>
      </c>
      <c r="D3" s="418" t="str">
        <f>+CONCATENATE(LEFT(ÖSSZEFÜGGÉSEK!A5,4)+2,". évi")</f>
        <v>2021. évi</v>
      </c>
      <c r="E3" s="159" t="str">
        <f>+CONCATENATE(LEFT(ÖSSZEFÜGGÉSEK!A5,4)+3,". évi")</f>
        <v>2022. évi</v>
      </c>
    </row>
    <row r="4" spans="1:5" s="428" customFormat="1" ht="12" customHeight="1" thickBot="1">
      <c r="A4" s="31" t="s">
        <v>489</v>
      </c>
      <c r="B4" s="32" t="s">
        <v>490</v>
      </c>
      <c r="C4" s="32" t="s">
        <v>491</v>
      </c>
      <c r="D4" s="32" t="s">
        <v>493</v>
      </c>
      <c r="E4" s="462" t="s">
        <v>492</v>
      </c>
    </row>
    <row r="5" spans="1:5" s="429" customFormat="1" ht="12" customHeight="1" thickBot="1">
      <c r="A5" s="20" t="s">
        <v>18</v>
      </c>
      <c r="B5" s="21" t="s">
        <v>529</v>
      </c>
      <c r="C5" s="479">
        <v>115000000</v>
      </c>
      <c r="D5" s="479">
        <v>115000000</v>
      </c>
      <c r="E5" s="480">
        <v>115000000</v>
      </c>
    </row>
    <row r="6" spans="1:5" s="429" customFormat="1" ht="12" customHeight="1" thickBot="1">
      <c r="A6" s="20" t="s">
        <v>19</v>
      </c>
      <c r="B6" s="297" t="s">
        <v>370</v>
      </c>
      <c r="C6" s="479">
        <v>20000000</v>
      </c>
      <c r="D6" s="479">
        <v>20000000</v>
      </c>
      <c r="E6" s="480">
        <v>2000000</v>
      </c>
    </row>
    <row r="7" spans="1:5" s="429" customFormat="1" ht="12" customHeight="1" thickBot="1">
      <c r="A7" s="20" t="s">
        <v>20</v>
      </c>
      <c r="B7" s="21" t="s">
        <v>378</v>
      </c>
      <c r="C7" s="479"/>
      <c r="D7" s="479"/>
      <c r="E7" s="480"/>
    </row>
    <row r="8" spans="1:5" s="429" customFormat="1" ht="12" customHeight="1" thickBot="1">
      <c r="A8" s="20" t="s">
        <v>166</v>
      </c>
      <c r="B8" s="21" t="s">
        <v>262</v>
      </c>
      <c r="C8" s="417">
        <f>SUM(C9:C15)</f>
        <v>194900000</v>
      </c>
      <c r="D8" s="417">
        <f>SUM(D9:D15)</f>
        <v>195900000</v>
      </c>
      <c r="E8" s="461">
        <f>SUM(E9:E15)</f>
        <v>195900000</v>
      </c>
    </row>
    <row r="9" spans="1:5" s="429" customFormat="1" ht="12" customHeight="1">
      <c r="A9" s="15" t="s">
        <v>263</v>
      </c>
      <c r="B9" s="430" t="s">
        <v>553</v>
      </c>
      <c r="C9" s="412">
        <v>140000000</v>
      </c>
      <c r="D9" s="412">
        <v>141000000</v>
      </c>
      <c r="E9" s="271">
        <v>141000000</v>
      </c>
    </row>
    <row r="10" spans="1:5" s="429" customFormat="1" ht="12" customHeight="1">
      <c r="A10" s="14" t="s">
        <v>264</v>
      </c>
      <c r="B10" s="431" t="s">
        <v>554</v>
      </c>
      <c r="C10" s="411">
        <v>20000000</v>
      </c>
      <c r="D10" s="411">
        <v>20000000</v>
      </c>
      <c r="E10" s="270">
        <v>20000000</v>
      </c>
    </row>
    <row r="11" spans="1:5" s="429" customFormat="1" ht="12" customHeight="1">
      <c r="A11" s="14" t="s">
        <v>265</v>
      </c>
      <c r="B11" s="431" t="s">
        <v>555</v>
      </c>
      <c r="C11" s="411">
        <v>30000000</v>
      </c>
      <c r="D11" s="411">
        <v>30000000</v>
      </c>
      <c r="E11" s="270">
        <v>30000000</v>
      </c>
    </row>
    <row r="12" spans="1:5" s="429" customFormat="1" ht="12" customHeight="1">
      <c r="A12" s="14" t="s">
        <v>266</v>
      </c>
      <c r="B12" s="431" t="s">
        <v>556</v>
      </c>
      <c r="C12" s="411"/>
      <c r="D12" s="411"/>
      <c r="E12" s="270"/>
    </row>
    <row r="13" spans="1:5" s="429" customFormat="1" ht="12" customHeight="1">
      <c r="A13" s="14" t="s">
        <v>550</v>
      </c>
      <c r="B13" s="431" t="s">
        <v>267</v>
      </c>
      <c r="C13" s="411">
        <v>3900000</v>
      </c>
      <c r="D13" s="411">
        <v>3900000</v>
      </c>
      <c r="E13" s="270">
        <v>3900000</v>
      </c>
    </row>
    <row r="14" spans="1:5" s="429" customFormat="1" ht="12" customHeight="1">
      <c r="A14" s="14" t="s">
        <v>551</v>
      </c>
      <c r="B14" s="431" t="s">
        <v>268</v>
      </c>
      <c r="C14" s="411"/>
      <c r="D14" s="411"/>
      <c r="E14" s="270"/>
    </row>
    <row r="15" spans="1:5" s="429" customFormat="1" ht="12" customHeight="1" thickBot="1">
      <c r="A15" s="16" t="s">
        <v>552</v>
      </c>
      <c r="B15" s="432" t="s">
        <v>269</v>
      </c>
      <c r="C15" s="413">
        <v>1000000</v>
      </c>
      <c r="D15" s="413">
        <v>1000000</v>
      </c>
      <c r="E15" s="272">
        <v>1000000</v>
      </c>
    </row>
    <row r="16" spans="1:5" s="429" customFormat="1" ht="12" customHeight="1" thickBot="1">
      <c r="A16" s="20" t="s">
        <v>22</v>
      </c>
      <c r="B16" s="21" t="s">
        <v>532</v>
      </c>
      <c r="C16" s="479">
        <v>60000000</v>
      </c>
      <c r="D16" s="479">
        <v>62000000</v>
      </c>
      <c r="E16" s="480">
        <v>62000000</v>
      </c>
    </row>
    <row r="17" spans="1:5" s="429" customFormat="1" ht="12" customHeight="1" thickBot="1">
      <c r="A17" s="20" t="s">
        <v>23</v>
      </c>
      <c r="B17" s="21" t="s">
        <v>10</v>
      </c>
      <c r="C17" s="479"/>
      <c r="D17" s="479"/>
      <c r="E17" s="480"/>
    </row>
    <row r="18" spans="1:5" s="429" customFormat="1" ht="12" customHeight="1" thickBot="1">
      <c r="A18" s="20" t="s">
        <v>173</v>
      </c>
      <c r="B18" s="21" t="s">
        <v>531</v>
      </c>
      <c r="C18" s="479">
        <v>1500000</v>
      </c>
      <c r="D18" s="479">
        <v>1500000</v>
      </c>
      <c r="E18" s="480">
        <v>1500000</v>
      </c>
    </row>
    <row r="19" spans="1:5" s="429" customFormat="1" ht="12" customHeight="1" thickBot="1">
      <c r="A19" s="20" t="s">
        <v>25</v>
      </c>
      <c r="B19" s="297" t="s">
        <v>530</v>
      </c>
      <c r="C19" s="479">
        <v>1000000</v>
      </c>
      <c r="D19" s="479">
        <v>800000</v>
      </c>
      <c r="E19" s="480">
        <v>6800000</v>
      </c>
    </row>
    <row r="20" spans="1:5" s="429" customFormat="1" ht="12" customHeight="1" thickBot="1">
      <c r="A20" s="20" t="s">
        <v>26</v>
      </c>
      <c r="B20" s="21" t="s">
        <v>302</v>
      </c>
      <c r="C20" s="417">
        <f>+C5+C6+C7+C8+C16+C17+C18+C19</f>
        <v>392400000</v>
      </c>
      <c r="D20" s="417">
        <f>+D5+D6+D7+D8+D16+D17+D18+D19</f>
        <v>395200000</v>
      </c>
      <c r="E20" s="308">
        <f>+E5+E6+E7+E8+E16+E17+E18+E19</f>
        <v>383200000</v>
      </c>
    </row>
    <row r="21" spans="1:5" s="429" customFormat="1" ht="12" customHeight="1" thickBot="1">
      <c r="A21" s="20" t="s">
        <v>27</v>
      </c>
      <c r="B21" s="21" t="s">
        <v>533</v>
      </c>
      <c r="C21" s="526">
        <v>150000000</v>
      </c>
      <c r="D21" s="526">
        <v>142000000</v>
      </c>
      <c r="E21" s="527">
        <v>125000000</v>
      </c>
    </row>
    <row r="22" spans="1:5" s="429" customFormat="1" ht="12" customHeight="1" thickBot="1">
      <c r="A22" s="20" t="s">
        <v>28</v>
      </c>
      <c r="B22" s="21" t="s">
        <v>534</v>
      </c>
      <c r="C22" s="417">
        <f>+C20+C21</f>
        <v>542400000</v>
      </c>
      <c r="D22" s="417">
        <f>+D20+D21</f>
        <v>537200000</v>
      </c>
      <c r="E22" s="461">
        <f>+E20+E21</f>
        <v>508200000</v>
      </c>
    </row>
    <row r="23" spans="1:5" s="429" customFormat="1" ht="12" customHeight="1">
      <c r="A23" s="380"/>
      <c r="B23" s="381"/>
      <c r="C23" s="382"/>
      <c r="D23" s="523"/>
      <c r="E23" s="524"/>
    </row>
    <row r="24" spans="1:5" s="429" customFormat="1" ht="12" customHeight="1">
      <c r="A24" s="589" t="s">
        <v>46</v>
      </c>
      <c r="B24" s="589"/>
      <c r="C24" s="589"/>
      <c r="D24" s="589"/>
      <c r="E24" s="589"/>
    </row>
    <row r="25" spans="1:5" s="429" customFormat="1" ht="12" customHeight="1" thickBot="1">
      <c r="A25" s="591" t="s">
        <v>146</v>
      </c>
      <c r="B25" s="591"/>
      <c r="C25" s="395"/>
      <c r="D25" s="139"/>
      <c r="E25" s="312">
        <f>E2</f>
        <v>0</v>
      </c>
    </row>
    <row r="26" spans="1:6" s="429" customFormat="1" ht="24" customHeight="1" thickBot="1">
      <c r="A26" s="23" t="s">
        <v>16</v>
      </c>
      <c r="B26" s="24" t="s">
        <v>47</v>
      </c>
      <c r="C26" s="24" t="str">
        <f>+C3</f>
        <v>2020. évi</v>
      </c>
      <c r="D26" s="24" t="str">
        <f>+D3</f>
        <v>2021. évi</v>
      </c>
      <c r="E26" s="159" t="str">
        <f>+E3</f>
        <v>2022. évi</v>
      </c>
      <c r="F26" s="525"/>
    </row>
    <row r="27" spans="1:6" s="429" customFormat="1" ht="12" customHeight="1" thickBot="1">
      <c r="A27" s="422" t="s">
        <v>489</v>
      </c>
      <c r="B27" s="423" t="s">
        <v>490</v>
      </c>
      <c r="C27" s="423" t="s">
        <v>491</v>
      </c>
      <c r="D27" s="423" t="s">
        <v>493</v>
      </c>
      <c r="E27" s="519" t="s">
        <v>492</v>
      </c>
      <c r="F27" s="525"/>
    </row>
    <row r="28" spans="1:6" s="429" customFormat="1" ht="15" customHeight="1" thickBot="1">
      <c r="A28" s="20" t="s">
        <v>18</v>
      </c>
      <c r="B28" s="27" t="s">
        <v>535</v>
      </c>
      <c r="C28" s="479">
        <v>455900000</v>
      </c>
      <c r="D28" s="479">
        <v>454200000</v>
      </c>
      <c r="E28" s="475">
        <v>430200000</v>
      </c>
      <c r="F28" s="525"/>
    </row>
    <row r="29" spans="1:5" ht="12" customHeight="1" thickBot="1">
      <c r="A29" s="497" t="s">
        <v>19</v>
      </c>
      <c r="B29" s="520" t="s">
        <v>540</v>
      </c>
      <c r="C29" s="521">
        <f>+C30+C31+C32</f>
        <v>82500000</v>
      </c>
      <c r="D29" s="521">
        <f>+D30+D31+D32</f>
        <v>79500000</v>
      </c>
      <c r="E29" s="522">
        <f>+E30+E31+E32</f>
        <v>74500000</v>
      </c>
    </row>
    <row r="30" spans="1:5" ht="12" customHeight="1">
      <c r="A30" s="15" t="s">
        <v>103</v>
      </c>
      <c r="B30" s="8" t="s">
        <v>224</v>
      </c>
      <c r="C30" s="412">
        <v>53000000</v>
      </c>
      <c r="D30" s="412">
        <v>50000000</v>
      </c>
      <c r="E30" s="271">
        <v>50000000</v>
      </c>
    </row>
    <row r="31" spans="1:5" ht="12" customHeight="1">
      <c r="A31" s="15" t="s">
        <v>104</v>
      </c>
      <c r="B31" s="12" t="s">
        <v>180</v>
      </c>
      <c r="C31" s="411">
        <v>25000000</v>
      </c>
      <c r="D31" s="411">
        <v>25000000</v>
      </c>
      <c r="E31" s="270">
        <v>20000000</v>
      </c>
    </row>
    <row r="32" spans="1:5" ht="12" customHeight="1" thickBot="1">
      <c r="A32" s="15" t="s">
        <v>105</v>
      </c>
      <c r="B32" s="299" t="s">
        <v>226</v>
      </c>
      <c r="C32" s="411">
        <v>4500000</v>
      </c>
      <c r="D32" s="411">
        <v>4500000</v>
      </c>
      <c r="E32" s="270">
        <v>4500000</v>
      </c>
    </row>
    <row r="33" spans="1:5" ht="12" customHeight="1" thickBot="1">
      <c r="A33" s="20" t="s">
        <v>20</v>
      </c>
      <c r="B33" s="123" t="s">
        <v>444</v>
      </c>
      <c r="C33" s="410">
        <f>+C28+C29</f>
        <v>538400000</v>
      </c>
      <c r="D33" s="410">
        <f>+D28+D29</f>
        <v>533700000</v>
      </c>
      <c r="E33" s="269">
        <f>+E28+E29</f>
        <v>504700000</v>
      </c>
    </row>
    <row r="34" spans="1:6" ht="15" customHeight="1" thickBot="1">
      <c r="A34" s="20" t="s">
        <v>21</v>
      </c>
      <c r="B34" s="123" t="s">
        <v>536</v>
      </c>
      <c r="C34" s="528">
        <v>4000000</v>
      </c>
      <c r="D34" s="528">
        <v>3500000</v>
      </c>
      <c r="E34" s="529">
        <v>3500000</v>
      </c>
      <c r="F34" s="442"/>
    </row>
    <row r="35" spans="1:5" s="429" customFormat="1" ht="12.75" customHeight="1" thickBot="1">
      <c r="A35" s="300" t="s">
        <v>22</v>
      </c>
      <c r="B35" s="393" t="s">
        <v>537</v>
      </c>
      <c r="C35" s="518">
        <f>+C33+C34</f>
        <v>542400000</v>
      </c>
      <c r="D35" s="518">
        <f>+D33+D34</f>
        <v>537200000</v>
      </c>
      <c r="E35" s="512">
        <f>+E33+E34</f>
        <v>508200000</v>
      </c>
    </row>
    <row r="36" ht="15.75">
      <c r="C36" s="394"/>
    </row>
    <row r="37" ht="15.75">
      <c r="C37" s="394"/>
    </row>
    <row r="38" ht="15.75">
      <c r="C38" s="394"/>
    </row>
    <row r="39" ht="16.5" customHeight="1">
      <c r="C39" s="394"/>
    </row>
    <row r="40" ht="15.75">
      <c r="C40" s="394"/>
    </row>
    <row r="41" ht="15.75">
      <c r="C41" s="394"/>
    </row>
    <row r="42" spans="6:7" s="394" customFormat="1" ht="15.75">
      <c r="F42" s="427"/>
      <c r="G42" s="427"/>
    </row>
    <row r="43" spans="6:7" s="394" customFormat="1" ht="15.75">
      <c r="F43" s="427"/>
      <c r="G43" s="427"/>
    </row>
    <row r="44" spans="6:7" s="394" customFormat="1" ht="15.75">
      <c r="F44" s="427"/>
      <c r="G44" s="427"/>
    </row>
    <row r="45" spans="6:7" s="394" customFormat="1" ht="15.75">
      <c r="F45" s="427"/>
      <c r="G45" s="427"/>
    </row>
    <row r="46" spans="6:7" s="394" customFormat="1" ht="15.75">
      <c r="F46" s="427"/>
      <c r="G46" s="427"/>
    </row>
    <row r="47" spans="6:7" s="394" customFormat="1" ht="15.75">
      <c r="F47" s="427"/>
      <c r="G47" s="427"/>
    </row>
    <row r="48" spans="6:7" s="394" customFormat="1" ht="15.75">
      <c r="F48" s="427"/>
      <c r="G48" s="427"/>
    </row>
  </sheetData>
  <sheetProtection sheet="1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CE,Félkövér"&amp;12Balatonvilágos Község Önkormányzata
2018.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30" zoomScaleNormal="130" zoomScaleSheetLayoutView="100" workbookViewId="0" topLeftCell="A70">
      <selection activeCell="C42" sqref="C42"/>
    </sheetView>
  </sheetViews>
  <sheetFormatPr defaultColWidth="9.00390625" defaultRowHeight="12.75"/>
  <cols>
    <col min="1" max="1" width="9.50390625" style="394" customWidth="1"/>
    <col min="2" max="2" width="91.625" style="394" customWidth="1"/>
    <col min="3" max="3" width="21.625" style="395" customWidth="1"/>
    <col min="4" max="4" width="9.00390625" style="427" customWidth="1"/>
    <col min="5" max="16384" width="9.375" style="427" customWidth="1"/>
  </cols>
  <sheetData>
    <row r="1" spans="1:3" ht="15.75" customHeight="1">
      <c r="A1" s="589" t="s">
        <v>15</v>
      </c>
      <c r="B1" s="589"/>
      <c r="C1" s="589"/>
    </row>
    <row r="2" spans="1:3" ht="15.75" customHeight="1">
      <c r="A2" s="584"/>
      <c r="B2" s="584"/>
      <c r="C2" s="584"/>
    </row>
    <row r="3" spans="1:3" ht="15.75" customHeight="1" thickBot="1">
      <c r="A3" s="590" t="s">
        <v>145</v>
      </c>
      <c r="B3" s="590"/>
      <c r="C3" s="312" t="str">
        <f>'1.2.sz.mell.'!C3</f>
        <v>Forintban!</v>
      </c>
    </row>
    <row r="4" spans="1:3" ht="37.5" customHeight="1" thickBot="1">
      <c r="A4" s="23" t="s">
        <v>68</v>
      </c>
      <c r="B4" s="24" t="s">
        <v>17</v>
      </c>
      <c r="C4" s="39" t="s">
        <v>610</v>
      </c>
    </row>
    <row r="5" spans="1:3" s="428" customFormat="1" ht="12" customHeight="1" thickBot="1">
      <c r="A5" s="422"/>
      <c r="B5" s="423" t="s">
        <v>489</v>
      </c>
      <c r="C5" s="424" t="s">
        <v>490</v>
      </c>
    </row>
    <row r="6" spans="1:3" s="429" customFormat="1" ht="12" customHeight="1" thickBot="1">
      <c r="A6" s="20" t="s">
        <v>18</v>
      </c>
      <c r="B6" s="21" t="s">
        <v>247</v>
      </c>
      <c r="C6" s="302">
        <f>+C7+C8+C9+C10+C11+C12</f>
        <v>0</v>
      </c>
    </row>
    <row r="7" spans="1:3" s="429" customFormat="1" ht="12" customHeight="1">
      <c r="A7" s="15" t="s">
        <v>97</v>
      </c>
      <c r="B7" s="430" t="s">
        <v>248</v>
      </c>
      <c r="C7" s="305"/>
    </row>
    <row r="8" spans="1:3" s="429" customFormat="1" ht="12" customHeight="1">
      <c r="A8" s="14" t="s">
        <v>98</v>
      </c>
      <c r="B8" s="431" t="s">
        <v>249</v>
      </c>
      <c r="C8" s="304"/>
    </row>
    <row r="9" spans="1:3" s="429" customFormat="1" ht="12" customHeight="1">
      <c r="A9" s="14" t="s">
        <v>99</v>
      </c>
      <c r="B9" s="431" t="s">
        <v>548</v>
      </c>
      <c r="C9" s="304"/>
    </row>
    <row r="10" spans="1:3" s="429" customFormat="1" ht="12" customHeight="1">
      <c r="A10" s="14" t="s">
        <v>100</v>
      </c>
      <c r="B10" s="431" t="s">
        <v>251</v>
      </c>
      <c r="C10" s="304"/>
    </row>
    <row r="11" spans="1:3" s="429" customFormat="1" ht="12" customHeight="1">
      <c r="A11" s="14" t="s">
        <v>141</v>
      </c>
      <c r="B11" s="298" t="s">
        <v>428</v>
      </c>
      <c r="C11" s="304"/>
    </row>
    <row r="12" spans="1:3" s="429" customFormat="1" ht="12" customHeight="1" thickBot="1">
      <c r="A12" s="16" t="s">
        <v>101</v>
      </c>
      <c r="B12" s="299" t="s">
        <v>429</v>
      </c>
      <c r="C12" s="304"/>
    </row>
    <row r="13" spans="1:3" s="429" customFormat="1" ht="12" customHeight="1" thickBot="1">
      <c r="A13" s="20" t="s">
        <v>19</v>
      </c>
      <c r="B13" s="297" t="s">
        <v>252</v>
      </c>
      <c r="C13" s="302">
        <f>+C14+C15+C16+C17+C18</f>
        <v>0</v>
      </c>
    </row>
    <row r="14" spans="1:3" s="429" customFormat="1" ht="12" customHeight="1">
      <c r="A14" s="15" t="s">
        <v>103</v>
      </c>
      <c r="B14" s="430" t="s">
        <v>253</v>
      </c>
      <c r="C14" s="305"/>
    </row>
    <row r="15" spans="1:3" s="429" customFormat="1" ht="12" customHeight="1">
      <c r="A15" s="14" t="s">
        <v>104</v>
      </c>
      <c r="B15" s="431" t="s">
        <v>254</v>
      </c>
      <c r="C15" s="304"/>
    </row>
    <row r="16" spans="1:3" s="429" customFormat="1" ht="12" customHeight="1">
      <c r="A16" s="14" t="s">
        <v>105</v>
      </c>
      <c r="B16" s="431" t="s">
        <v>418</v>
      </c>
      <c r="C16" s="304"/>
    </row>
    <row r="17" spans="1:3" s="429" customFormat="1" ht="12" customHeight="1">
      <c r="A17" s="14" t="s">
        <v>106</v>
      </c>
      <c r="B17" s="431" t="s">
        <v>419</v>
      </c>
      <c r="C17" s="304"/>
    </row>
    <row r="18" spans="1:3" s="429" customFormat="1" ht="12" customHeight="1">
      <c r="A18" s="14" t="s">
        <v>107</v>
      </c>
      <c r="B18" s="431" t="s">
        <v>572</v>
      </c>
      <c r="C18" s="304"/>
    </row>
    <row r="19" spans="1:3" s="429" customFormat="1" ht="12" customHeight="1" thickBot="1">
      <c r="A19" s="16" t="s">
        <v>115</v>
      </c>
      <c r="B19" s="299" t="s">
        <v>256</v>
      </c>
      <c r="C19" s="306"/>
    </row>
    <row r="20" spans="1:3" s="429" customFormat="1" ht="12" customHeight="1" thickBot="1">
      <c r="A20" s="20" t="s">
        <v>20</v>
      </c>
      <c r="B20" s="21" t="s">
        <v>257</v>
      </c>
      <c r="C20" s="302">
        <f>+C21+C22+C23+C24+C25</f>
        <v>0</v>
      </c>
    </row>
    <row r="21" spans="1:3" s="429" customFormat="1" ht="12" customHeight="1">
      <c r="A21" s="15" t="s">
        <v>86</v>
      </c>
      <c r="B21" s="430" t="s">
        <v>258</v>
      </c>
      <c r="C21" s="305"/>
    </row>
    <row r="22" spans="1:3" s="429" customFormat="1" ht="12" customHeight="1">
      <c r="A22" s="14" t="s">
        <v>87</v>
      </c>
      <c r="B22" s="431" t="s">
        <v>259</v>
      </c>
      <c r="C22" s="304"/>
    </row>
    <row r="23" spans="1:3" s="429" customFormat="1" ht="12" customHeight="1">
      <c r="A23" s="14" t="s">
        <v>88</v>
      </c>
      <c r="B23" s="431" t="s">
        <v>420</v>
      </c>
      <c r="C23" s="304"/>
    </row>
    <row r="24" spans="1:3" s="429" customFormat="1" ht="12" customHeight="1">
      <c r="A24" s="14" t="s">
        <v>89</v>
      </c>
      <c r="B24" s="431" t="s">
        <v>421</v>
      </c>
      <c r="C24" s="304"/>
    </row>
    <row r="25" spans="1:3" s="429" customFormat="1" ht="12" customHeight="1">
      <c r="A25" s="14" t="s">
        <v>164</v>
      </c>
      <c r="B25" s="431" t="s">
        <v>260</v>
      </c>
      <c r="C25" s="304"/>
    </row>
    <row r="26" spans="1:3" s="429" customFormat="1" ht="12" customHeight="1" thickBot="1">
      <c r="A26" s="16" t="s">
        <v>165</v>
      </c>
      <c r="B26" s="432" t="s">
        <v>261</v>
      </c>
      <c r="C26" s="306"/>
    </row>
    <row r="27" spans="1:3" s="429" customFormat="1" ht="12" customHeight="1" thickBot="1">
      <c r="A27" s="20" t="s">
        <v>166</v>
      </c>
      <c r="B27" s="21" t="s">
        <v>549</v>
      </c>
      <c r="C27" s="308">
        <f>SUM(C28:C34)</f>
        <v>0</v>
      </c>
    </row>
    <row r="28" spans="1:3" s="429" customFormat="1" ht="12" customHeight="1">
      <c r="A28" s="15" t="s">
        <v>263</v>
      </c>
      <c r="B28" s="430" t="s">
        <v>553</v>
      </c>
      <c r="C28" s="305"/>
    </row>
    <row r="29" spans="1:3" s="429" customFormat="1" ht="12" customHeight="1">
      <c r="A29" s="14" t="s">
        <v>264</v>
      </c>
      <c r="B29" s="431" t="s">
        <v>554</v>
      </c>
      <c r="C29" s="304"/>
    </row>
    <row r="30" spans="1:3" s="429" customFormat="1" ht="12" customHeight="1">
      <c r="A30" s="14" t="s">
        <v>265</v>
      </c>
      <c r="B30" s="431" t="s">
        <v>555</v>
      </c>
      <c r="C30" s="304"/>
    </row>
    <row r="31" spans="1:3" s="429" customFormat="1" ht="12" customHeight="1">
      <c r="A31" s="14" t="s">
        <v>266</v>
      </c>
      <c r="B31" s="431" t="s">
        <v>556</v>
      </c>
      <c r="C31" s="304"/>
    </row>
    <row r="32" spans="1:3" s="429" customFormat="1" ht="12" customHeight="1">
      <c r="A32" s="14" t="s">
        <v>550</v>
      </c>
      <c r="B32" s="431" t="s">
        <v>267</v>
      </c>
      <c r="C32" s="304"/>
    </row>
    <row r="33" spans="1:3" s="429" customFormat="1" ht="12" customHeight="1">
      <c r="A33" s="14" t="s">
        <v>551</v>
      </c>
      <c r="B33" s="431" t="s">
        <v>268</v>
      </c>
      <c r="C33" s="304"/>
    </row>
    <row r="34" spans="1:3" s="429" customFormat="1" ht="12" customHeight="1" thickBot="1">
      <c r="A34" s="16" t="s">
        <v>552</v>
      </c>
      <c r="B34" s="530" t="s">
        <v>269</v>
      </c>
      <c r="C34" s="306"/>
    </row>
    <row r="35" spans="1:3" s="429" customFormat="1" ht="12" customHeight="1" thickBot="1">
      <c r="A35" s="20" t="s">
        <v>22</v>
      </c>
      <c r="B35" s="21" t="s">
        <v>430</v>
      </c>
      <c r="C35" s="302">
        <f>SUM(C36:C46)</f>
        <v>21410569</v>
      </c>
    </row>
    <row r="36" spans="1:3" s="429" customFormat="1" ht="12" customHeight="1">
      <c r="A36" s="15" t="s">
        <v>90</v>
      </c>
      <c r="B36" s="430" t="s">
        <v>272</v>
      </c>
      <c r="C36" s="305"/>
    </row>
    <row r="37" spans="1:3" s="429" customFormat="1" ht="12" customHeight="1">
      <c r="A37" s="14" t="s">
        <v>91</v>
      </c>
      <c r="B37" s="431" t="s">
        <v>273</v>
      </c>
      <c r="C37" s="304">
        <v>9475080</v>
      </c>
    </row>
    <row r="38" spans="1:3" s="429" customFormat="1" ht="12" customHeight="1">
      <c r="A38" s="14" t="s">
        <v>92</v>
      </c>
      <c r="B38" s="431" t="s">
        <v>274</v>
      </c>
      <c r="C38" s="304">
        <v>3600000</v>
      </c>
    </row>
    <row r="39" spans="1:3" s="429" customFormat="1" ht="12" customHeight="1">
      <c r="A39" s="14" t="s">
        <v>168</v>
      </c>
      <c r="B39" s="431" t="s">
        <v>275</v>
      </c>
      <c r="C39" s="304">
        <v>1656921</v>
      </c>
    </row>
    <row r="40" spans="1:3" s="429" customFormat="1" ht="12" customHeight="1">
      <c r="A40" s="14" t="s">
        <v>169</v>
      </c>
      <c r="B40" s="431" t="s">
        <v>276</v>
      </c>
      <c r="C40" s="304"/>
    </row>
    <row r="41" spans="1:3" s="429" customFormat="1" ht="12" customHeight="1">
      <c r="A41" s="14" t="s">
        <v>170</v>
      </c>
      <c r="B41" s="431" t="s">
        <v>277</v>
      </c>
      <c r="C41" s="304">
        <v>6678568</v>
      </c>
    </row>
    <row r="42" spans="1:3" s="429" customFormat="1" ht="12" customHeight="1">
      <c r="A42" s="14" t="s">
        <v>171</v>
      </c>
      <c r="B42" s="431" t="s">
        <v>278</v>
      </c>
      <c r="C42" s="304"/>
    </row>
    <row r="43" spans="1:3" s="429" customFormat="1" ht="12" customHeight="1">
      <c r="A43" s="14" t="s">
        <v>172</v>
      </c>
      <c r="B43" s="431" t="s">
        <v>557</v>
      </c>
      <c r="C43" s="304"/>
    </row>
    <row r="44" spans="1:3" s="429" customFormat="1" ht="12" customHeight="1">
      <c r="A44" s="14" t="s">
        <v>270</v>
      </c>
      <c r="B44" s="431" t="s">
        <v>280</v>
      </c>
      <c r="C44" s="307"/>
    </row>
    <row r="45" spans="1:3" s="429" customFormat="1" ht="12" customHeight="1">
      <c r="A45" s="16" t="s">
        <v>271</v>
      </c>
      <c r="B45" s="432" t="s">
        <v>432</v>
      </c>
      <c r="C45" s="416"/>
    </row>
    <row r="46" spans="1:3" s="429" customFormat="1" ht="12" customHeight="1" thickBot="1">
      <c r="A46" s="16" t="s">
        <v>431</v>
      </c>
      <c r="B46" s="299" t="s">
        <v>281</v>
      </c>
      <c r="C46" s="416"/>
    </row>
    <row r="47" spans="1:3" s="429" customFormat="1" ht="12" customHeight="1" thickBot="1">
      <c r="A47" s="20" t="s">
        <v>23</v>
      </c>
      <c r="B47" s="21" t="s">
        <v>282</v>
      </c>
      <c r="C47" s="302">
        <f>SUM(C48:C52)</f>
        <v>11907010</v>
      </c>
    </row>
    <row r="48" spans="1:3" s="429" customFormat="1" ht="12" customHeight="1">
      <c r="A48" s="15" t="s">
        <v>93</v>
      </c>
      <c r="B48" s="430" t="s">
        <v>286</v>
      </c>
      <c r="C48" s="474"/>
    </row>
    <row r="49" spans="1:3" s="429" customFormat="1" ht="12" customHeight="1">
      <c r="A49" s="14" t="s">
        <v>94</v>
      </c>
      <c r="B49" s="431" t="s">
        <v>287</v>
      </c>
      <c r="C49" s="307">
        <v>11907010</v>
      </c>
    </row>
    <row r="50" spans="1:3" s="429" customFormat="1" ht="12" customHeight="1">
      <c r="A50" s="14" t="s">
        <v>283</v>
      </c>
      <c r="B50" s="431" t="s">
        <v>288</v>
      </c>
      <c r="C50" s="307"/>
    </row>
    <row r="51" spans="1:3" s="429" customFormat="1" ht="12" customHeight="1">
      <c r="A51" s="14" t="s">
        <v>284</v>
      </c>
      <c r="B51" s="431" t="s">
        <v>289</v>
      </c>
      <c r="C51" s="307"/>
    </row>
    <row r="52" spans="1:3" s="429" customFormat="1" ht="12" customHeight="1" thickBot="1">
      <c r="A52" s="16" t="s">
        <v>285</v>
      </c>
      <c r="B52" s="299" t="s">
        <v>290</v>
      </c>
      <c r="C52" s="416"/>
    </row>
    <row r="53" spans="1:3" s="429" customFormat="1" ht="12" customHeight="1" thickBot="1">
      <c r="A53" s="20" t="s">
        <v>173</v>
      </c>
      <c r="B53" s="21" t="s">
        <v>291</v>
      </c>
      <c r="C53" s="302">
        <f>SUM(C54:C56)</f>
        <v>0</v>
      </c>
    </row>
    <row r="54" spans="1:3" s="429" customFormat="1" ht="12" customHeight="1">
      <c r="A54" s="15" t="s">
        <v>95</v>
      </c>
      <c r="B54" s="430" t="s">
        <v>292</v>
      </c>
      <c r="C54" s="305"/>
    </row>
    <row r="55" spans="1:3" s="429" customFormat="1" ht="12" customHeight="1">
      <c r="A55" s="14" t="s">
        <v>96</v>
      </c>
      <c r="B55" s="431" t="s">
        <v>422</v>
      </c>
      <c r="C55" s="304"/>
    </row>
    <row r="56" spans="1:3" s="429" customFormat="1" ht="12" customHeight="1">
      <c r="A56" s="14" t="s">
        <v>295</v>
      </c>
      <c r="B56" s="431" t="s">
        <v>293</v>
      </c>
      <c r="C56" s="304"/>
    </row>
    <row r="57" spans="1:3" s="429" customFormat="1" ht="12" customHeight="1" thickBot="1">
      <c r="A57" s="16" t="s">
        <v>296</v>
      </c>
      <c r="B57" s="299" t="s">
        <v>294</v>
      </c>
      <c r="C57" s="306"/>
    </row>
    <row r="58" spans="1:3" s="429" customFormat="1" ht="12" customHeight="1" thickBot="1">
      <c r="A58" s="20" t="s">
        <v>25</v>
      </c>
      <c r="B58" s="297" t="s">
        <v>297</v>
      </c>
      <c r="C58" s="302">
        <f>SUM(C59:C61)</f>
        <v>0</v>
      </c>
    </row>
    <row r="59" spans="1:3" s="429" customFormat="1" ht="12" customHeight="1">
      <c r="A59" s="15" t="s">
        <v>174</v>
      </c>
      <c r="B59" s="430" t="s">
        <v>299</v>
      </c>
      <c r="C59" s="307"/>
    </row>
    <row r="60" spans="1:3" s="429" customFormat="1" ht="12" customHeight="1">
      <c r="A60" s="14" t="s">
        <v>175</v>
      </c>
      <c r="B60" s="431" t="s">
        <v>423</v>
      </c>
      <c r="C60" s="307"/>
    </row>
    <row r="61" spans="1:3" s="429" customFormat="1" ht="12" customHeight="1">
      <c r="A61" s="14" t="s">
        <v>225</v>
      </c>
      <c r="B61" s="431" t="s">
        <v>300</v>
      </c>
      <c r="C61" s="307"/>
    </row>
    <row r="62" spans="1:3" s="429" customFormat="1" ht="12" customHeight="1" thickBot="1">
      <c r="A62" s="16" t="s">
        <v>298</v>
      </c>
      <c r="B62" s="299" t="s">
        <v>301</v>
      </c>
      <c r="C62" s="307"/>
    </row>
    <row r="63" spans="1:3" s="429" customFormat="1" ht="12" customHeight="1" thickBot="1">
      <c r="A63" s="502" t="s">
        <v>472</v>
      </c>
      <c r="B63" s="21" t="s">
        <v>302</v>
      </c>
      <c r="C63" s="308">
        <f>+C6+C13+C20+C27+C35+C47+C53+C58</f>
        <v>33317579</v>
      </c>
    </row>
    <row r="64" spans="1:3" s="429" customFormat="1" ht="12" customHeight="1" thickBot="1">
      <c r="A64" s="477" t="s">
        <v>303</v>
      </c>
      <c r="B64" s="297" t="s">
        <v>304</v>
      </c>
      <c r="C64" s="302">
        <f>SUM(C65:C67)</f>
        <v>0</v>
      </c>
    </row>
    <row r="65" spans="1:3" s="429" customFormat="1" ht="12" customHeight="1">
      <c r="A65" s="15" t="s">
        <v>332</v>
      </c>
      <c r="B65" s="430" t="s">
        <v>305</v>
      </c>
      <c r="C65" s="307"/>
    </row>
    <row r="66" spans="1:3" s="429" customFormat="1" ht="12" customHeight="1">
      <c r="A66" s="14" t="s">
        <v>341</v>
      </c>
      <c r="B66" s="431" t="s">
        <v>306</v>
      </c>
      <c r="C66" s="307"/>
    </row>
    <row r="67" spans="1:3" s="429" customFormat="1" ht="12" customHeight="1" thickBot="1">
      <c r="A67" s="16" t="s">
        <v>342</v>
      </c>
      <c r="B67" s="496" t="s">
        <v>457</v>
      </c>
      <c r="C67" s="307"/>
    </row>
    <row r="68" spans="1:3" s="429" customFormat="1" ht="12" customHeight="1" thickBot="1">
      <c r="A68" s="477" t="s">
        <v>308</v>
      </c>
      <c r="B68" s="297" t="s">
        <v>309</v>
      </c>
      <c r="C68" s="302">
        <f>SUM(C69:C72)</f>
        <v>0</v>
      </c>
    </row>
    <row r="69" spans="1:3" s="429" customFormat="1" ht="12" customHeight="1">
      <c r="A69" s="15" t="s">
        <v>142</v>
      </c>
      <c r="B69" s="430" t="s">
        <v>310</v>
      </c>
      <c r="C69" s="307"/>
    </row>
    <row r="70" spans="1:3" s="429" customFormat="1" ht="12" customHeight="1">
      <c r="A70" s="14" t="s">
        <v>143</v>
      </c>
      <c r="B70" s="431" t="s">
        <v>569</v>
      </c>
      <c r="C70" s="307"/>
    </row>
    <row r="71" spans="1:3" s="429" customFormat="1" ht="12" customHeight="1">
      <c r="A71" s="14" t="s">
        <v>333</v>
      </c>
      <c r="B71" s="431" t="s">
        <v>311</v>
      </c>
      <c r="C71" s="307"/>
    </row>
    <row r="72" spans="1:3" s="429" customFormat="1" ht="12" customHeight="1" thickBot="1">
      <c r="A72" s="16" t="s">
        <v>334</v>
      </c>
      <c r="B72" s="299" t="s">
        <v>570</v>
      </c>
      <c r="C72" s="307"/>
    </row>
    <row r="73" spans="1:3" s="429" customFormat="1" ht="12" customHeight="1" thickBot="1">
      <c r="A73" s="477" t="s">
        <v>312</v>
      </c>
      <c r="B73" s="297" t="s">
        <v>313</v>
      </c>
      <c r="C73" s="302">
        <f>SUM(C74:C75)</f>
        <v>0</v>
      </c>
    </row>
    <row r="74" spans="1:3" s="429" customFormat="1" ht="12" customHeight="1">
      <c r="A74" s="15" t="s">
        <v>335</v>
      </c>
      <c r="B74" s="430" t="s">
        <v>314</v>
      </c>
      <c r="C74" s="307"/>
    </row>
    <row r="75" spans="1:3" s="429" customFormat="1" ht="12" customHeight="1" thickBot="1">
      <c r="A75" s="16" t="s">
        <v>336</v>
      </c>
      <c r="B75" s="299" t="s">
        <v>315</v>
      </c>
      <c r="C75" s="307"/>
    </row>
    <row r="76" spans="1:3" s="429" customFormat="1" ht="12" customHeight="1" thickBot="1">
      <c r="A76" s="477" t="s">
        <v>316</v>
      </c>
      <c r="B76" s="297" t="s">
        <v>317</v>
      </c>
      <c r="C76" s="302">
        <f>SUM(C77:C79)</f>
        <v>0</v>
      </c>
    </row>
    <row r="77" spans="1:3" s="429" customFormat="1" ht="12" customHeight="1">
      <c r="A77" s="15" t="s">
        <v>337</v>
      </c>
      <c r="B77" s="430" t="s">
        <v>318</v>
      </c>
      <c r="C77" s="307"/>
    </row>
    <row r="78" spans="1:3" s="429" customFormat="1" ht="12" customHeight="1">
      <c r="A78" s="14" t="s">
        <v>338</v>
      </c>
      <c r="B78" s="431" t="s">
        <v>319</v>
      </c>
      <c r="C78" s="307"/>
    </row>
    <row r="79" spans="1:3" s="429" customFormat="1" ht="12" customHeight="1" thickBot="1">
      <c r="A79" s="16" t="s">
        <v>339</v>
      </c>
      <c r="B79" s="299" t="s">
        <v>571</v>
      </c>
      <c r="C79" s="307"/>
    </row>
    <row r="80" spans="1:3" s="429" customFormat="1" ht="12" customHeight="1" thickBot="1">
      <c r="A80" s="477" t="s">
        <v>320</v>
      </c>
      <c r="B80" s="297" t="s">
        <v>340</v>
      </c>
      <c r="C80" s="302">
        <f>SUM(C81:C84)</f>
        <v>0</v>
      </c>
    </row>
    <row r="81" spans="1:3" s="429" customFormat="1" ht="12" customHeight="1">
      <c r="A81" s="434" t="s">
        <v>321</v>
      </c>
      <c r="B81" s="430" t="s">
        <v>322</v>
      </c>
      <c r="C81" s="307"/>
    </row>
    <row r="82" spans="1:3" s="429" customFormat="1" ht="12" customHeight="1">
      <c r="A82" s="435" t="s">
        <v>323</v>
      </c>
      <c r="B82" s="431" t="s">
        <v>324</v>
      </c>
      <c r="C82" s="307"/>
    </row>
    <row r="83" spans="1:3" s="429" customFormat="1" ht="12" customHeight="1">
      <c r="A83" s="435" t="s">
        <v>325</v>
      </c>
      <c r="B83" s="431" t="s">
        <v>326</v>
      </c>
      <c r="C83" s="307"/>
    </row>
    <row r="84" spans="1:3" s="429" customFormat="1" ht="12" customHeight="1" thickBot="1">
      <c r="A84" s="436" t="s">
        <v>327</v>
      </c>
      <c r="B84" s="299" t="s">
        <v>328</v>
      </c>
      <c r="C84" s="307"/>
    </row>
    <row r="85" spans="1:3" s="429" customFormat="1" ht="12" customHeight="1" thickBot="1">
      <c r="A85" s="477" t="s">
        <v>329</v>
      </c>
      <c r="B85" s="297" t="s">
        <v>471</v>
      </c>
      <c r="C85" s="475"/>
    </row>
    <row r="86" spans="1:3" s="429" customFormat="1" ht="13.5" customHeight="1" thickBot="1">
      <c r="A86" s="477" t="s">
        <v>331</v>
      </c>
      <c r="B86" s="297" t="s">
        <v>330</v>
      </c>
      <c r="C86" s="475"/>
    </row>
    <row r="87" spans="1:3" s="429" customFormat="1" ht="15.75" customHeight="1" thickBot="1">
      <c r="A87" s="477" t="s">
        <v>343</v>
      </c>
      <c r="B87" s="437" t="s">
        <v>474</v>
      </c>
      <c r="C87" s="308">
        <f>+C64+C68+C73+C76+C80+C86+C85</f>
        <v>0</v>
      </c>
    </row>
    <row r="88" spans="1:3" s="429" customFormat="1" ht="16.5" customHeight="1" thickBot="1">
      <c r="A88" s="478" t="s">
        <v>473</v>
      </c>
      <c r="B88" s="438" t="s">
        <v>475</v>
      </c>
      <c r="C88" s="308">
        <f>+C63+C87</f>
        <v>33317579</v>
      </c>
    </row>
    <row r="89" spans="1:3" s="429" customFormat="1" ht="83.25" customHeight="1">
      <c r="A89" s="5"/>
      <c r="B89" s="6"/>
      <c r="C89" s="309"/>
    </row>
    <row r="90" spans="1:3" ht="16.5" customHeight="1">
      <c r="A90" s="589" t="s">
        <v>46</v>
      </c>
      <c r="B90" s="589"/>
      <c r="C90" s="589"/>
    </row>
    <row r="91" spans="1:3" s="439" customFormat="1" ht="16.5" customHeight="1" thickBot="1">
      <c r="A91" s="591" t="s">
        <v>146</v>
      </c>
      <c r="B91" s="591"/>
      <c r="C91" s="138" t="str">
        <f>C3</f>
        <v>Forintban!</v>
      </c>
    </row>
    <row r="92" spans="1:3" ht="37.5" customHeight="1" thickBot="1">
      <c r="A92" s="23" t="s">
        <v>68</v>
      </c>
      <c r="B92" s="24" t="s">
        <v>47</v>
      </c>
      <c r="C92" s="39" t="str">
        <f>+C4</f>
        <v>2019. évi előirányzat</v>
      </c>
    </row>
    <row r="93" spans="1:3" s="428" customFormat="1" ht="12" customHeight="1" thickBot="1">
      <c r="A93" s="31"/>
      <c r="B93" s="32" t="s">
        <v>489</v>
      </c>
      <c r="C93" s="33" t="s">
        <v>490</v>
      </c>
    </row>
    <row r="94" spans="1:3" ht="12" customHeight="1" thickBot="1">
      <c r="A94" s="22" t="s">
        <v>18</v>
      </c>
      <c r="B94" s="28" t="s">
        <v>433</v>
      </c>
      <c r="C94" s="301">
        <f>C95+C96+C97+C98+C99+C112</f>
        <v>15519829</v>
      </c>
    </row>
    <row r="95" spans="1:3" ht="12" customHeight="1">
      <c r="A95" s="17" t="s">
        <v>97</v>
      </c>
      <c r="B95" s="10" t="s">
        <v>48</v>
      </c>
      <c r="C95" s="303">
        <v>3665000</v>
      </c>
    </row>
    <row r="96" spans="1:3" ht="12" customHeight="1">
      <c r="A96" s="14" t="s">
        <v>98</v>
      </c>
      <c r="B96" s="8" t="s">
        <v>176</v>
      </c>
      <c r="C96" s="304">
        <v>714675</v>
      </c>
    </row>
    <row r="97" spans="1:3" ht="12" customHeight="1">
      <c r="A97" s="14" t="s">
        <v>99</v>
      </c>
      <c r="B97" s="8" t="s">
        <v>133</v>
      </c>
      <c r="C97" s="306">
        <v>11140154</v>
      </c>
    </row>
    <row r="98" spans="1:3" ht="12" customHeight="1">
      <c r="A98" s="14" t="s">
        <v>100</v>
      </c>
      <c r="B98" s="11" t="s">
        <v>177</v>
      </c>
      <c r="C98" s="306"/>
    </row>
    <row r="99" spans="1:3" ht="12" customHeight="1">
      <c r="A99" s="14" t="s">
        <v>110</v>
      </c>
      <c r="B99" s="19" t="s">
        <v>178</v>
      </c>
      <c r="C99" s="306"/>
    </row>
    <row r="100" spans="1:3" ht="12" customHeight="1">
      <c r="A100" s="14" t="s">
        <v>101</v>
      </c>
      <c r="B100" s="8" t="s">
        <v>438</v>
      </c>
      <c r="C100" s="306"/>
    </row>
    <row r="101" spans="1:3" ht="12" customHeight="1">
      <c r="A101" s="14" t="s">
        <v>102</v>
      </c>
      <c r="B101" s="143" t="s">
        <v>437</v>
      </c>
      <c r="C101" s="306"/>
    </row>
    <row r="102" spans="1:3" ht="12" customHeight="1">
      <c r="A102" s="14" t="s">
        <v>111</v>
      </c>
      <c r="B102" s="143" t="s">
        <v>436</v>
      </c>
      <c r="C102" s="306"/>
    </row>
    <row r="103" spans="1:3" ht="12" customHeight="1">
      <c r="A103" s="14" t="s">
        <v>112</v>
      </c>
      <c r="B103" s="141" t="s">
        <v>346</v>
      </c>
      <c r="C103" s="306"/>
    </row>
    <row r="104" spans="1:3" ht="12" customHeight="1">
      <c r="A104" s="14" t="s">
        <v>113</v>
      </c>
      <c r="B104" s="142" t="s">
        <v>347</v>
      </c>
      <c r="C104" s="306"/>
    </row>
    <row r="105" spans="1:3" ht="12" customHeight="1">
      <c r="A105" s="14" t="s">
        <v>114</v>
      </c>
      <c r="B105" s="142" t="s">
        <v>348</v>
      </c>
      <c r="C105" s="306"/>
    </row>
    <row r="106" spans="1:3" ht="12" customHeight="1">
      <c r="A106" s="14" t="s">
        <v>116</v>
      </c>
      <c r="B106" s="141" t="s">
        <v>349</v>
      </c>
      <c r="C106" s="306"/>
    </row>
    <row r="107" spans="1:3" ht="12" customHeight="1">
      <c r="A107" s="14" t="s">
        <v>179</v>
      </c>
      <c r="B107" s="141" t="s">
        <v>350</v>
      </c>
      <c r="C107" s="306"/>
    </row>
    <row r="108" spans="1:3" ht="12" customHeight="1">
      <c r="A108" s="14" t="s">
        <v>344</v>
      </c>
      <c r="B108" s="142" t="s">
        <v>351</v>
      </c>
      <c r="C108" s="306"/>
    </row>
    <row r="109" spans="1:3" ht="12" customHeight="1">
      <c r="A109" s="13" t="s">
        <v>345</v>
      </c>
      <c r="B109" s="143" t="s">
        <v>352</v>
      </c>
      <c r="C109" s="306"/>
    </row>
    <row r="110" spans="1:3" ht="12" customHeight="1">
      <c r="A110" s="14" t="s">
        <v>434</v>
      </c>
      <c r="B110" s="143" t="s">
        <v>353</v>
      </c>
      <c r="C110" s="306"/>
    </row>
    <row r="111" spans="1:3" ht="12" customHeight="1">
      <c r="A111" s="16" t="s">
        <v>435</v>
      </c>
      <c r="B111" s="143" t="s">
        <v>354</v>
      </c>
      <c r="C111" s="306"/>
    </row>
    <row r="112" spans="1:3" ht="12" customHeight="1">
      <c r="A112" s="14" t="s">
        <v>439</v>
      </c>
      <c r="B112" s="11" t="s">
        <v>49</v>
      </c>
      <c r="C112" s="304"/>
    </row>
    <row r="113" spans="1:3" ht="12" customHeight="1">
      <c r="A113" s="14" t="s">
        <v>440</v>
      </c>
      <c r="B113" s="8" t="s">
        <v>442</v>
      </c>
      <c r="C113" s="304"/>
    </row>
    <row r="114" spans="1:3" ht="12" customHeight="1" thickBot="1">
      <c r="A114" s="18" t="s">
        <v>441</v>
      </c>
      <c r="B114" s="500" t="s">
        <v>443</v>
      </c>
      <c r="C114" s="310"/>
    </row>
    <row r="115" spans="1:3" ht="12" customHeight="1" thickBot="1">
      <c r="A115" s="497" t="s">
        <v>19</v>
      </c>
      <c r="B115" s="498" t="s">
        <v>355</v>
      </c>
      <c r="C115" s="499">
        <f>+C116+C118+C120</f>
        <v>4500000</v>
      </c>
    </row>
    <row r="116" spans="1:3" ht="12" customHeight="1">
      <c r="A116" s="15" t="s">
        <v>103</v>
      </c>
      <c r="B116" s="8" t="s">
        <v>224</v>
      </c>
      <c r="C116" s="305"/>
    </row>
    <row r="117" spans="1:3" ht="12" customHeight="1">
      <c r="A117" s="15" t="s">
        <v>104</v>
      </c>
      <c r="B117" s="12" t="s">
        <v>359</v>
      </c>
      <c r="C117" s="305"/>
    </row>
    <row r="118" spans="1:3" ht="12" customHeight="1">
      <c r="A118" s="15" t="s">
        <v>105</v>
      </c>
      <c r="B118" s="12" t="s">
        <v>180</v>
      </c>
      <c r="C118" s="304"/>
    </row>
    <row r="119" spans="1:3" ht="12" customHeight="1">
      <c r="A119" s="15" t="s">
        <v>106</v>
      </c>
      <c r="B119" s="12" t="s">
        <v>360</v>
      </c>
      <c r="C119" s="270"/>
    </row>
    <row r="120" spans="1:3" ht="12" customHeight="1">
      <c r="A120" s="15" t="s">
        <v>107</v>
      </c>
      <c r="B120" s="299" t="s">
        <v>573</v>
      </c>
      <c r="C120" s="270">
        <v>4500000</v>
      </c>
    </row>
    <row r="121" spans="1:3" ht="12" customHeight="1">
      <c r="A121" s="15" t="s">
        <v>115</v>
      </c>
      <c r="B121" s="298" t="s">
        <v>424</v>
      </c>
      <c r="C121" s="270"/>
    </row>
    <row r="122" spans="1:3" ht="12" customHeight="1">
      <c r="A122" s="15" t="s">
        <v>117</v>
      </c>
      <c r="B122" s="426" t="s">
        <v>365</v>
      </c>
      <c r="C122" s="270"/>
    </row>
    <row r="123" spans="1:3" ht="15.75">
      <c r="A123" s="15" t="s">
        <v>181</v>
      </c>
      <c r="B123" s="142" t="s">
        <v>348</v>
      </c>
      <c r="C123" s="270"/>
    </row>
    <row r="124" spans="1:3" ht="12" customHeight="1">
      <c r="A124" s="15" t="s">
        <v>182</v>
      </c>
      <c r="B124" s="142" t="s">
        <v>364</v>
      </c>
      <c r="C124" s="270"/>
    </row>
    <row r="125" spans="1:3" ht="12" customHeight="1">
      <c r="A125" s="15" t="s">
        <v>183</v>
      </c>
      <c r="B125" s="142" t="s">
        <v>363</v>
      </c>
      <c r="C125" s="270"/>
    </row>
    <row r="126" spans="1:3" ht="12" customHeight="1">
      <c r="A126" s="15" t="s">
        <v>356</v>
      </c>
      <c r="B126" s="142" t="s">
        <v>351</v>
      </c>
      <c r="C126" s="270">
        <v>2000000</v>
      </c>
    </row>
    <row r="127" spans="1:3" ht="12" customHeight="1">
      <c r="A127" s="15" t="s">
        <v>357</v>
      </c>
      <c r="B127" s="142" t="s">
        <v>362</v>
      </c>
      <c r="C127" s="270"/>
    </row>
    <row r="128" spans="1:3" ht="16.5" thickBot="1">
      <c r="A128" s="13" t="s">
        <v>358</v>
      </c>
      <c r="B128" s="142" t="s">
        <v>361</v>
      </c>
      <c r="C128" s="272">
        <v>2500000</v>
      </c>
    </row>
    <row r="129" spans="1:3" ht="12" customHeight="1" thickBot="1">
      <c r="A129" s="20" t="s">
        <v>20</v>
      </c>
      <c r="B129" s="123" t="s">
        <v>444</v>
      </c>
      <c r="C129" s="302">
        <f>+C94+C115</f>
        <v>20019829</v>
      </c>
    </row>
    <row r="130" spans="1:3" ht="12" customHeight="1" thickBot="1">
      <c r="A130" s="20" t="s">
        <v>21</v>
      </c>
      <c r="B130" s="123" t="s">
        <v>445</v>
      </c>
      <c r="C130" s="302">
        <f>+C131+C132+C133</f>
        <v>0</v>
      </c>
    </row>
    <row r="131" spans="1:3" ht="12" customHeight="1">
      <c r="A131" s="15" t="s">
        <v>263</v>
      </c>
      <c r="B131" s="12" t="s">
        <v>452</v>
      </c>
      <c r="C131" s="270"/>
    </row>
    <row r="132" spans="1:3" ht="12" customHeight="1">
      <c r="A132" s="15" t="s">
        <v>264</v>
      </c>
      <c r="B132" s="12" t="s">
        <v>453</v>
      </c>
      <c r="C132" s="270"/>
    </row>
    <row r="133" spans="1:3" ht="12" customHeight="1" thickBot="1">
      <c r="A133" s="13" t="s">
        <v>265</v>
      </c>
      <c r="B133" s="12" t="s">
        <v>454</v>
      </c>
      <c r="C133" s="270"/>
    </row>
    <row r="134" spans="1:3" ht="12" customHeight="1" thickBot="1">
      <c r="A134" s="20" t="s">
        <v>22</v>
      </c>
      <c r="B134" s="123" t="s">
        <v>446</v>
      </c>
      <c r="C134" s="302">
        <f>SUM(C135:C140)</f>
        <v>0</v>
      </c>
    </row>
    <row r="135" spans="1:3" ht="12" customHeight="1">
      <c r="A135" s="15" t="s">
        <v>90</v>
      </c>
      <c r="B135" s="9" t="s">
        <v>455</v>
      </c>
      <c r="C135" s="270"/>
    </row>
    <row r="136" spans="1:3" ht="12" customHeight="1">
      <c r="A136" s="15" t="s">
        <v>91</v>
      </c>
      <c r="B136" s="9" t="s">
        <v>447</v>
      </c>
      <c r="C136" s="270"/>
    </row>
    <row r="137" spans="1:3" ht="12" customHeight="1">
      <c r="A137" s="15" t="s">
        <v>92</v>
      </c>
      <c r="B137" s="9" t="s">
        <v>448</v>
      </c>
      <c r="C137" s="270"/>
    </row>
    <row r="138" spans="1:3" ht="12" customHeight="1">
      <c r="A138" s="15" t="s">
        <v>168</v>
      </c>
      <c r="B138" s="9" t="s">
        <v>449</v>
      </c>
      <c r="C138" s="270"/>
    </row>
    <row r="139" spans="1:3" ht="12" customHeight="1">
      <c r="A139" s="15" t="s">
        <v>169</v>
      </c>
      <c r="B139" s="9" t="s">
        <v>450</v>
      </c>
      <c r="C139" s="270"/>
    </row>
    <row r="140" spans="1:3" ht="12" customHeight="1" thickBot="1">
      <c r="A140" s="13" t="s">
        <v>170</v>
      </c>
      <c r="B140" s="9" t="s">
        <v>451</v>
      </c>
      <c r="C140" s="270"/>
    </row>
    <row r="141" spans="1:3" ht="12" customHeight="1" thickBot="1">
      <c r="A141" s="20" t="s">
        <v>23</v>
      </c>
      <c r="B141" s="123" t="s">
        <v>459</v>
      </c>
      <c r="C141" s="308">
        <f>+C142+C143+C144+C145</f>
        <v>0</v>
      </c>
    </row>
    <row r="142" spans="1:3" ht="12" customHeight="1">
      <c r="A142" s="15" t="s">
        <v>93</v>
      </c>
      <c r="B142" s="9" t="s">
        <v>366</v>
      </c>
      <c r="C142" s="270"/>
    </row>
    <row r="143" spans="1:3" ht="12" customHeight="1">
      <c r="A143" s="15" t="s">
        <v>94</v>
      </c>
      <c r="B143" s="9" t="s">
        <v>367</v>
      </c>
      <c r="C143" s="270"/>
    </row>
    <row r="144" spans="1:3" ht="12" customHeight="1">
      <c r="A144" s="15" t="s">
        <v>283</v>
      </c>
      <c r="B144" s="9" t="s">
        <v>460</v>
      </c>
      <c r="C144" s="270"/>
    </row>
    <row r="145" spans="1:3" ht="12" customHeight="1" thickBot="1">
      <c r="A145" s="13" t="s">
        <v>284</v>
      </c>
      <c r="B145" s="7" t="s">
        <v>386</v>
      </c>
      <c r="C145" s="270"/>
    </row>
    <row r="146" spans="1:3" ht="12" customHeight="1" thickBot="1">
      <c r="A146" s="20" t="s">
        <v>24</v>
      </c>
      <c r="B146" s="123" t="s">
        <v>461</v>
      </c>
      <c r="C146" s="311">
        <f>SUM(C147:C151)</f>
        <v>0</v>
      </c>
    </row>
    <row r="147" spans="1:3" ht="12" customHeight="1">
      <c r="A147" s="15" t="s">
        <v>95</v>
      </c>
      <c r="B147" s="9" t="s">
        <v>456</v>
      </c>
      <c r="C147" s="270"/>
    </row>
    <row r="148" spans="1:3" ht="12" customHeight="1">
      <c r="A148" s="15" t="s">
        <v>96</v>
      </c>
      <c r="B148" s="9" t="s">
        <v>463</v>
      </c>
      <c r="C148" s="270"/>
    </row>
    <row r="149" spans="1:3" ht="12" customHeight="1">
      <c r="A149" s="15" t="s">
        <v>295</v>
      </c>
      <c r="B149" s="9" t="s">
        <v>458</v>
      </c>
      <c r="C149" s="270"/>
    </row>
    <row r="150" spans="1:3" ht="12" customHeight="1">
      <c r="A150" s="15" t="s">
        <v>296</v>
      </c>
      <c r="B150" s="9" t="s">
        <v>464</v>
      </c>
      <c r="C150" s="270"/>
    </row>
    <row r="151" spans="1:3" ht="12" customHeight="1" thickBot="1">
      <c r="A151" s="15" t="s">
        <v>462</v>
      </c>
      <c r="B151" s="9" t="s">
        <v>465</v>
      </c>
      <c r="C151" s="270"/>
    </row>
    <row r="152" spans="1:3" ht="12" customHeight="1" thickBot="1">
      <c r="A152" s="20" t="s">
        <v>25</v>
      </c>
      <c r="B152" s="123" t="s">
        <v>466</v>
      </c>
      <c r="C152" s="501"/>
    </row>
    <row r="153" spans="1:3" ht="12" customHeight="1" thickBot="1">
      <c r="A153" s="20" t="s">
        <v>26</v>
      </c>
      <c r="B153" s="123" t="s">
        <v>467</v>
      </c>
      <c r="C153" s="501"/>
    </row>
    <row r="154" spans="1:9" ht="15" customHeight="1" thickBot="1">
      <c r="A154" s="20" t="s">
        <v>27</v>
      </c>
      <c r="B154" s="123" t="s">
        <v>469</v>
      </c>
      <c r="C154" s="440">
        <f>+C130+C134+C141+C146+C152+C153</f>
        <v>0</v>
      </c>
      <c r="F154" s="441"/>
      <c r="G154" s="442"/>
      <c r="H154" s="442"/>
      <c r="I154" s="442"/>
    </row>
    <row r="155" spans="1:3" s="429" customFormat="1" ht="12.75" customHeight="1" thickBot="1">
      <c r="A155" s="300" t="s">
        <v>28</v>
      </c>
      <c r="B155" s="393" t="s">
        <v>468</v>
      </c>
      <c r="C155" s="440">
        <f>+C129+C154</f>
        <v>20019829</v>
      </c>
    </row>
    <row r="156" ht="7.5" customHeight="1"/>
    <row r="157" spans="1:3" ht="15.75">
      <c r="A157" s="592" t="s">
        <v>368</v>
      </c>
      <c r="B157" s="592"/>
      <c r="C157" s="592"/>
    </row>
    <row r="158" spans="1:3" ht="15" customHeight="1" thickBot="1">
      <c r="A158" s="590" t="s">
        <v>147</v>
      </c>
      <c r="B158" s="590"/>
      <c r="C158" s="312" t="str">
        <f>C91</f>
        <v>Forintban!</v>
      </c>
    </row>
    <row r="159" spans="1:4" ht="13.5" customHeight="1" thickBot="1">
      <c r="A159" s="20">
        <v>1</v>
      </c>
      <c r="B159" s="27" t="s">
        <v>470</v>
      </c>
      <c r="C159" s="302">
        <f>+C63-C129</f>
        <v>13297750</v>
      </c>
      <c r="D159" s="443"/>
    </row>
    <row r="160" spans="1:3" ht="27.75" customHeight="1" thickBot="1">
      <c r="A160" s="20" t="s">
        <v>19</v>
      </c>
      <c r="B160" s="27" t="s">
        <v>476</v>
      </c>
      <c r="C160" s="302">
        <f>+C87-C154</f>
        <v>0</v>
      </c>
    </row>
  </sheetData>
  <sheetProtection/>
  <mergeCells count="6">
    <mergeCell ref="A1:C1"/>
    <mergeCell ref="A3:B3"/>
    <mergeCell ref="A90:C90"/>
    <mergeCell ref="A91:B91"/>
    <mergeCell ref="A157:C157"/>
    <mergeCell ref="A158:B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Balatonvilágos Község Önkormányzata
2018. ÉVI KÖLTSÉGVETÉS
ÖNKÉNT VÁLLALT FELADATAINAK MÉRLEGE
&amp;R&amp;"Times New Roman CE,Félkövér dőlt"&amp;11 1.3. melléklet a ........./2018. (.......) önkormányzati rendelethez</oddHeader>
  </headerFooter>
  <rowBreaks count="1" manualBreakCount="1">
    <brk id="89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0"/>
  <sheetViews>
    <sheetView zoomScale="130" zoomScaleNormal="130" zoomScaleSheetLayoutView="100" workbookViewId="0" topLeftCell="A19">
      <selection activeCell="C5" sqref="C5"/>
    </sheetView>
  </sheetViews>
  <sheetFormatPr defaultColWidth="9.00390625" defaultRowHeight="12.75"/>
  <cols>
    <col min="1" max="1" width="9.50390625" style="394" customWidth="1"/>
    <col min="2" max="2" width="91.625" style="394" customWidth="1"/>
    <col min="3" max="3" width="21.625" style="395" customWidth="1"/>
    <col min="4" max="4" width="9.00390625" style="427" customWidth="1"/>
    <col min="5" max="16384" width="9.375" style="427" customWidth="1"/>
  </cols>
  <sheetData>
    <row r="1" spans="1:3" ht="15.75" customHeight="1">
      <c r="A1" s="589" t="s">
        <v>15</v>
      </c>
      <c r="B1" s="589"/>
      <c r="C1" s="589"/>
    </row>
    <row r="2" spans="1:3" ht="15.75" customHeight="1">
      <c r="A2" s="584"/>
      <c r="B2" s="584"/>
      <c r="C2" s="584"/>
    </row>
    <row r="3" spans="1:3" ht="15.75" customHeight="1" thickBot="1">
      <c r="A3" s="590" t="s">
        <v>145</v>
      </c>
      <c r="B3" s="590"/>
      <c r="C3" s="312" t="str">
        <f>'1.3.sz.mell.'!C3</f>
        <v>Forintban!</v>
      </c>
    </row>
    <row r="4" spans="1:3" ht="37.5" customHeight="1" thickBot="1">
      <c r="A4" s="23" t="s">
        <v>68</v>
      </c>
      <c r="B4" s="24" t="s">
        <v>17</v>
      </c>
      <c r="C4" s="39" t="s">
        <v>610</v>
      </c>
    </row>
    <row r="5" spans="1:3" s="428" customFormat="1" ht="12" customHeight="1" thickBot="1">
      <c r="A5" s="422"/>
      <c r="B5" s="423" t="s">
        <v>489</v>
      </c>
      <c r="C5" s="424" t="s">
        <v>490</v>
      </c>
    </row>
    <row r="6" spans="1:3" s="429" customFormat="1" ht="12" customHeight="1" thickBot="1">
      <c r="A6" s="20" t="s">
        <v>18</v>
      </c>
      <c r="B6" s="21" t="s">
        <v>247</v>
      </c>
      <c r="C6" s="302">
        <f>+C7+C8+C9+C10+C11+C12</f>
        <v>0</v>
      </c>
    </row>
    <row r="7" spans="1:3" s="429" customFormat="1" ht="12" customHeight="1">
      <c r="A7" s="15" t="s">
        <v>97</v>
      </c>
      <c r="B7" s="430" t="s">
        <v>248</v>
      </c>
      <c r="C7" s="305"/>
    </row>
    <row r="8" spans="1:3" s="429" customFormat="1" ht="12" customHeight="1">
      <c r="A8" s="14" t="s">
        <v>98</v>
      </c>
      <c r="B8" s="431" t="s">
        <v>249</v>
      </c>
      <c r="C8" s="304"/>
    </row>
    <row r="9" spans="1:3" s="429" customFormat="1" ht="12" customHeight="1">
      <c r="A9" s="14" t="s">
        <v>99</v>
      </c>
      <c r="B9" s="431" t="s">
        <v>548</v>
      </c>
      <c r="C9" s="304"/>
    </row>
    <row r="10" spans="1:3" s="429" customFormat="1" ht="12" customHeight="1">
      <c r="A10" s="14" t="s">
        <v>100</v>
      </c>
      <c r="B10" s="431" t="s">
        <v>251</v>
      </c>
      <c r="C10" s="304"/>
    </row>
    <row r="11" spans="1:3" s="429" customFormat="1" ht="12" customHeight="1">
      <c r="A11" s="14" t="s">
        <v>141</v>
      </c>
      <c r="B11" s="298" t="s">
        <v>428</v>
      </c>
      <c r="C11" s="304"/>
    </row>
    <row r="12" spans="1:3" s="429" customFormat="1" ht="12" customHeight="1" thickBot="1">
      <c r="A12" s="16" t="s">
        <v>101</v>
      </c>
      <c r="B12" s="299" t="s">
        <v>429</v>
      </c>
      <c r="C12" s="304"/>
    </row>
    <row r="13" spans="1:3" s="429" customFormat="1" ht="12" customHeight="1" thickBot="1">
      <c r="A13" s="20" t="s">
        <v>19</v>
      </c>
      <c r="B13" s="297" t="s">
        <v>252</v>
      </c>
      <c r="C13" s="302">
        <f>+C14+C15+C16+C17+C18</f>
        <v>0</v>
      </c>
    </row>
    <row r="14" spans="1:3" s="429" customFormat="1" ht="12" customHeight="1">
      <c r="A14" s="15" t="s">
        <v>103</v>
      </c>
      <c r="B14" s="430" t="s">
        <v>253</v>
      </c>
      <c r="C14" s="305"/>
    </row>
    <row r="15" spans="1:3" s="429" customFormat="1" ht="12" customHeight="1">
      <c r="A15" s="14" t="s">
        <v>104</v>
      </c>
      <c r="B15" s="431" t="s">
        <v>254</v>
      </c>
      <c r="C15" s="304"/>
    </row>
    <row r="16" spans="1:3" s="429" customFormat="1" ht="12" customHeight="1">
      <c r="A16" s="14" t="s">
        <v>105</v>
      </c>
      <c r="B16" s="431" t="s">
        <v>418</v>
      </c>
      <c r="C16" s="304"/>
    </row>
    <row r="17" spans="1:3" s="429" customFormat="1" ht="12" customHeight="1">
      <c r="A17" s="14" t="s">
        <v>106</v>
      </c>
      <c r="B17" s="431" t="s">
        <v>419</v>
      </c>
      <c r="C17" s="304"/>
    </row>
    <row r="18" spans="1:3" s="429" customFormat="1" ht="12" customHeight="1">
      <c r="A18" s="14" t="s">
        <v>107</v>
      </c>
      <c r="B18" s="431" t="s">
        <v>572</v>
      </c>
      <c r="C18" s="304"/>
    </row>
    <row r="19" spans="1:3" s="429" customFormat="1" ht="12" customHeight="1" thickBot="1">
      <c r="A19" s="16" t="s">
        <v>115</v>
      </c>
      <c r="B19" s="299" t="s">
        <v>256</v>
      </c>
      <c r="C19" s="306"/>
    </row>
    <row r="20" spans="1:3" s="429" customFormat="1" ht="12" customHeight="1" thickBot="1">
      <c r="A20" s="20" t="s">
        <v>20</v>
      </c>
      <c r="B20" s="21" t="s">
        <v>257</v>
      </c>
      <c r="C20" s="302">
        <f>+C21+C22+C23+C24+C25</f>
        <v>0</v>
      </c>
    </row>
    <row r="21" spans="1:3" s="429" customFormat="1" ht="12" customHeight="1">
      <c r="A21" s="15" t="s">
        <v>86</v>
      </c>
      <c r="B21" s="430" t="s">
        <v>258</v>
      </c>
      <c r="C21" s="305"/>
    </row>
    <row r="22" spans="1:3" s="429" customFormat="1" ht="12" customHeight="1">
      <c r="A22" s="14" t="s">
        <v>87</v>
      </c>
      <c r="B22" s="431" t="s">
        <v>259</v>
      </c>
      <c r="C22" s="304"/>
    </row>
    <row r="23" spans="1:3" s="429" customFormat="1" ht="12" customHeight="1">
      <c r="A23" s="14" t="s">
        <v>88</v>
      </c>
      <c r="B23" s="431" t="s">
        <v>420</v>
      </c>
      <c r="C23" s="304"/>
    </row>
    <row r="24" spans="1:3" s="429" customFormat="1" ht="12" customHeight="1">
      <c r="A24" s="14" t="s">
        <v>89</v>
      </c>
      <c r="B24" s="431" t="s">
        <v>421</v>
      </c>
      <c r="C24" s="304"/>
    </row>
    <row r="25" spans="1:3" s="429" customFormat="1" ht="12" customHeight="1">
      <c r="A25" s="14" t="s">
        <v>164</v>
      </c>
      <c r="B25" s="431" t="s">
        <v>260</v>
      </c>
      <c r="C25" s="304"/>
    </row>
    <row r="26" spans="1:3" s="429" customFormat="1" ht="12" customHeight="1" thickBot="1">
      <c r="A26" s="16" t="s">
        <v>165</v>
      </c>
      <c r="B26" s="432" t="s">
        <v>261</v>
      </c>
      <c r="C26" s="306"/>
    </row>
    <row r="27" spans="1:3" s="429" customFormat="1" ht="12" customHeight="1" thickBot="1">
      <c r="A27" s="20" t="s">
        <v>166</v>
      </c>
      <c r="B27" s="21" t="s">
        <v>558</v>
      </c>
      <c r="C27" s="308">
        <f>SUM(C28:C34)</f>
        <v>0</v>
      </c>
    </row>
    <row r="28" spans="1:3" s="429" customFormat="1" ht="12" customHeight="1">
      <c r="A28" s="15" t="s">
        <v>263</v>
      </c>
      <c r="B28" s="430" t="s">
        <v>553</v>
      </c>
      <c r="C28" s="305"/>
    </row>
    <row r="29" spans="1:3" s="429" customFormat="1" ht="12" customHeight="1">
      <c r="A29" s="14" t="s">
        <v>264</v>
      </c>
      <c r="B29" s="431" t="s">
        <v>554</v>
      </c>
      <c r="C29" s="304"/>
    </row>
    <row r="30" spans="1:3" s="429" customFormat="1" ht="12" customHeight="1">
      <c r="A30" s="14" t="s">
        <v>265</v>
      </c>
      <c r="B30" s="431" t="s">
        <v>555</v>
      </c>
      <c r="C30" s="304"/>
    </row>
    <row r="31" spans="1:3" s="429" customFormat="1" ht="12" customHeight="1">
      <c r="A31" s="14" t="s">
        <v>266</v>
      </c>
      <c r="B31" s="431" t="s">
        <v>556</v>
      </c>
      <c r="C31" s="304"/>
    </row>
    <row r="32" spans="1:3" s="429" customFormat="1" ht="12" customHeight="1">
      <c r="A32" s="14" t="s">
        <v>550</v>
      </c>
      <c r="B32" s="431" t="s">
        <v>267</v>
      </c>
      <c r="C32" s="304"/>
    </row>
    <row r="33" spans="1:3" s="429" customFormat="1" ht="12" customHeight="1">
      <c r="A33" s="14" t="s">
        <v>551</v>
      </c>
      <c r="B33" s="431" t="s">
        <v>268</v>
      </c>
      <c r="C33" s="304"/>
    </row>
    <row r="34" spans="1:3" s="429" customFormat="1" ht="12" customHeight="1" thickBot="1">
      <c r="A34" s="16" t="s">
        <v>552</v>
      </c>
      <c r="B34" s="530" t="s">
        <v>269</v>
      </c>
      <c r="C34" s="306"/>
    </row>
    <row r="35" spans="1:3" s="429" customFormat="1" ht="12" customHeight="1" thickBot="1">
      <c r="A35" s="20" t="s">
        <v>22</v>
      </c>
      <c r="B35" s="21" t="s">
        <v>430</v>
      </c>
      <c r="C35" s="302">
        <f>SUM(C36:C46)</f>
        <v>0</v>
      </c>
    </row>
    <row r="36" spans="1:3" s="429" customFormat="1" ht="12" customHeight="1">
      <c r="A36" s="15" t="s">
        <v>90</v>
      </c>
      <c r="B36" s="430" t="s">
        <v>272</v>
      </c>
      <c r="C36" s="305"/>
    </row>
    <row r="37" spans="1:3" s="429" customFormat="1" ht="12" customHeight="1">
      <c r="A37" s="14" t="s">
        <v>91</v>
      </c>
      <c r="B37" s="431" t="s">
        <v>273</v>
      </c>
      <c r="C37" s="304"/>
    </row>
    <row r="38" spans="1:3" s="429" customFormat="1" ht="12" customHeight="1">
      <c r="A38" s="14" t="s">
        <v>92</v>
      </c>
      <c r="B38" s="431" t="s">
        <v>274</v>
      </c>
      <c r="C38" s="304"/>
    </row>
    <row r="39" spans="1:3" s="429" customFormat="1" ht="12" customHeight="1">
      <c r="A39" s="14" t="s">
        <v>168</v>
      </c>
      <c r="B39" s="431" t="s">
        <v>275</v>
      </c>
      <c r="C39" s="304"/>
    </row>
    <row r="40" spans="1:3" s="429" customFormat="1" ht="12" customHeight="1">
      <c r="A40" s="14" t="s">
        <v>169</v>
      </c>
      <c r="B40" s="431" t="s">
        <v>276</v>
      </c>
      <c r="C40" s="304"/>
    </row>
    <row r="41" spans="1:3" s="429" customFormat="1" ht="12" customHeight="1">
      <c r="A41" s="14" t="s">
        <v>170</v>
      </c>
      <c r="B41" s="431" t="s">
        <v>277</v>
      </c>
      <c r="C41" s="304"/>
    </row>
    <row r="42" spans="1:3" s="429" customFormat="1" ht="12" customHeight="1">
      <c r="A42" s="14" t="s">
        <v>171</v>
      </c>
      <c r="B42" s="431" t="s">
        <v>278</v>
      </c>
      <c r="C42" s="304"/>
    </row>
    <row r="43" spans="1:3" s="429" customFormat="1" ht="12" customHeight="1">
      <c r="A43" s="14" t="s">
        <v>172</v>
      </c>
      <c r="B43" s="431" t="s">
        <v>557</v>
      </c>
      <c r="C43" s="304"/>
    </row>
    <row r="44" spans="1:3" s="429" customFormat="1" ht="12" customHeight="1">
      <c r="A44" s="14" t="s">
        <v>270</v>
      </c>
      <c r="B44" s="431" t="s">
        <v>280</v>
      </c>
      <c r="C44" s="307"/>
    </row>
    <row r="45" spans="1:3" s="429" customFormat="1" ht="12" customHeight="1">
      <c r="A45" s="16" t="s">
        <v>271</v>
      </c>
      <c r="B45" s="432" t="s">
        <v>432</v>
      </c>
      <c r="C45" s="416"/>
    </row>
    <row r="46" spans="1:3" s="429" customFormat="1" ht="12" customHeight="1" thickBot="1">
      <c r="A46" s="16" t="s">
        <v>431</v>
      </c>
      <c r="B46" s="299" t="s">
        <v>281</v>
      </c>
      <c r="C46" s="416"/>
    </row>
    <row r="47" spans="1:3" s="429" customFormat="1" ht="12" customHeight="1" thickBot="1">
      <c r="A47" s="20" t="s">
        <v>23</v>
      </c>
      <c r="B47" s="21" t="s">
        <v>282</v>
      </c>
      <c r="C47" s="302">
        <f>SUM(C48:C52)</f>
        <v>0</v>
      </c>
    </row>
    <row r="48" spans="1:3" s="429" customFormat="1" ht="12" customHeight="1">
      <c r="A48" s="15" t="s">
        <v>93</v>
      </c>
      <c r="B48" s="430" t="s">
        <v>286</v>
      </c>
      <c r="C48" s="474"/>
    </row>
    <row r="49" spans="1:3" s="429" customFormat="1" ht="12" customHeight="1">
      <c r="A49" s="14" t="s">
        <v>94</v>
      </c>
      <c r="B49" s="431" t="s">
        <v>287</v>
      </c>
      <c r="C49" s="307"/>
    </row>
    <row r="50" spans="1:3" s="429" customFormat="1" ht="12" customHeight="1">
      <c r="A50" s="14" t="s">
        <v>283</v>
      </c>
      <c r="B50" s="431" t="s">
        <v>288</v>
      </c>
      <c r="C50" s="307"/>
    </row>
    <row r="51" spans="1:3" s="429" customFormat="1" ht="12" customHeight="1">
      <c r="A51" s="14" t="s">
        <v>284</v>
      </c>
      <c r="B51" s="431" t="s">
        <v>289</v>
      </c>
      <c r="C51" s="307"/>
    </row>
    <row r="52" spans="1:3" s="429" customFormat="1" ht="12" customHeight="1" thickBot="1">
      <c r="A52" s="16" t="s">
        <v>285</v>
      </c>
      <c r="B52" s="299" t="s">
        <v>290</v>
      </c>
      <c r="C52" s="416"/>
    </row>
    <row r="53" spans="1:3" s="429" customFormat="1" ht="12" customHeight="1" thickBot="1">
      <c r="A53" s="20" t="s">
        <v>173</v>
      </c>
      <c r="B53" s="21" t="s">
        <v>291</v>
      </c>
      <c r="C53" s="302">
        <f>SUM(C54:C56)</f>
        <v>0</v>
      </c>
    </row>
    <row r="54" spans="1:3" s="429" customFormat="1" ht="12" customHeight="1">
      <c r="A54" s="15" t="s">
        <v>95</v>
      </c>
      <c r="B54" s="430" t="s">
        <v>292</v>
      </c>
      <c r="C54" s="305"/>
    </row>
    <row r="55" spans="1:3" s="429" customFormat="1" ht="12" customHeight="1">
      <c r="A55" s="14" t="s">
        <v>96</v>
      </c>
      <c r="B55" s="431" t="s">
        <v>422</v>
      </c>
      <c r="C55" s="304"/>
    </row>
    <row r="56" spans="1:3" s="429" customFormat="1" ht="12" customHeight="1">
      <c r="A56" s="14" t="s">
        <v>295</v>
      </c>
      <c r="B56" s="431" t="s">
        <v>293</v>
      </c>
      <c r="C56" s="304"/>
    </row>
    <row r="57" spans="1:3" s="429" customFormat="1" ht="12" customHeight="1" thickBot="1">
      <c r="A57" s="16" t="s">
        <v>296</v>
      </c>
      <c r="B57" s="299" t="s">
        <v>294</v>
      </c>
      <c r="C57" s="306"/>
    </row>
    <row r="58" spans="1:3" s="429" customFormat="1" ht="12" customHeight="1" thickBot="1">
      <c r="A58" s="20" t="s">
        <v>25</v>
      </c>
      <c r="B58" s="297" t="s">
        <v>297</v>
      </c>
      <c r="C58" s="302">
        <f>SUM(C59:C61)</f>
        <v>0</v>
      </c>
    </row>
    <row r="59" spans="1:3" s="429" customFormat="1" ht="12" customHeight="1">
      <c r="A59" s="15" t="s">
        <v>174</v>
      </c>
      <c r="B59" s="430" t="s">
        <v>299</v>
      </c>
      <c r="C59" s="307"/>
    </row>
    <row r="60" spans="1:3" s="429" customFormat="1" ht="12" customHeight="1">
      <c r="A60" s="14" t="s">
        <v>175</v>
      </c>
      <c r="B60" s="431" t="s">
        <v>423</v>
      </c>
      <c r="C60" s="307"/>
    </row>
    <row r="61" spans="1:3" s="429" customFormat="1" ht="12" customHeight="1">
      <c r="A61" s="14" t="s">
        <v>225</v>
      </c>
      <c r="B61" s="431" t="s">
        <v>300</v>
      </c>
      <c r="C61" s="307"/>
    </row>
    <row r="62" spans="1:3" s="429" customFormat="1" ht="12" customHeight="1" thickBot="1">
      <c r="A62" s="16" t="s">
        <v>298</v>
      </c>
      <c r="B62" s="299" t="s">
        <v>301</v>
      </c>
      <c r="C62" s="307"/>
    </row>
    <row r="63" spans="1:3" s="429" customFormat="1" ht="12" customHeight="1" thickBot="1">
      <c r="A63" s="502" t="s">
        <v>472</v>
      </c>
      <c r="B63" s="21" t="s">
        <v>302</v>
      </c>
      <c r="C63" s="308">
        <f>+C6+C13+C20+C27+C35+C47+C53+C58</f>
        <v>0</v>
      </c>
    </row>
    <row r="64" spans="1:3" s="429" customFormat="1" ht="12" customHeight="1" thickBot="1">
      <c r="A64" s="477" t="s">
        <v>303</v>
      </c>
      <c r="B64" s="297" t="s">
        <v>304</v>
      </c>
      <c r="C64" s="302">
        <f>SUM(C65:C67)</f>
        <v>0</v>
      </c>
    </row>
    <row r="65" spans="1:3" s="429" customFormat="1" ht="12" customHeight="1">
      <c r="A65" s="15" t="s">
        <v>332</v>
      </c>
      <c r="B65" s="430" t="s">
        <v>305</v>
      </c>
      <c r="C65" s="307"/>
    </row>
    <row r="66" spans="1:3" s="429" customFormat="1" ht="12" customHeight="1">
      <c r="A66" s="14" t="s">
        <v>341</v>
      </c>
      <c r="B66" s="431" t="s">
        <v>306</v>
      </c>
      <c r="C66" s="307"/>
    </row>
    <row r="67" spans="1:3" s="429" customFormat="1" ht="12" customHeight="1" thickBot="1">
      <c r="A67" s="16" t="s">
        <v>342</v>
      </c>
      <c r="B67" s="496" t="s">
        <v>457</v>
      </c>
      <c r="C67" s="307"/>
    </row>
    <row r="68" spans="1:3" s="429" customFormat="1" ht="12" customHeight="1" thickBot="1">
      <c r="A68" s="477" t="s">
        <v>308</v>
      </c>
      <c r="B68" s="297" t="s">
        <v>309</v>
      </c>
      <c r="C68" s="302">
        <f>SUM(C69:C72)</f>
        <v>0</v>
      </c>
    </row>
    <row r="69" spans="1:3" s="429" customFormat="1" ht="12" customHeight="1">
      <c r="A69" s="15" t="s">
        <v>142</v>
      </c>
      <c r="B69" s="430" t="s">
        <v>310</v>
      </c>
      <c r="C69" s="307"/>
    </row>
    <row r="70" spans="1:3" s="429" customFormat="1" ht="12" customHeight="1">
      <c r="A70" s="14" t="s">
        <v>143</v>
      </c>
      <c r="B70" s="431" t="s">
        <v>569</v>
      </c>
      <c r="C70" s="307"/>
    </row>
    <row r="71" spans="1:3" s="429" customFormat="1" ht="12" customHeight="1">
      <c r="A71" s="14" t="s">
        <v>333</v>
      </c>
      <c r="B71" s="431" t="s">
        <v>311</v>
      </c>
      <c r="C71" s="307"/>
    </row>
    <row r="72" spans="1:3" s="429" customFormat="1" ht="12" customHeight="1" thickBot="1">
      <c r="A72" s="16" t="s">
        <v>334</v>
      </c>
      <c r="B72" s="299" t="s">
        <v>570</v>
      </c>
      <c r="C72" s="307"/>
    </row>
    <row r="73" spans="1:3" s="429" customFormat="1" ht="12" customHeight="1" thickBot="1">
      <c r="A73" s="477" t="s">
        <v>312</v>
      </c>
      <c r="B73" s="297" t="s">
        <v>313</v>
      </c>
      <c r="C73" s="302">
        <f>SUM(C74:C75)</f>
        <v>0</v>
      </c>
    </row>
    <row r="74" spans="1:3" s="429" customFormat="1" ht="12" customHeight="1">
      <c r="A74" s="15" t="s">
        <v>335</v>
      </c>
      <c r="B74" s="430" t="s">
        <v>314</v>
      </c>
      <c r="C74" s="307"/>
    </row>
    <row r="75" spans="1:3" s="429" customFormat="1" ht="12" customHeight="1" thickBot="1">
      <c r="A75" s="16" t="s">
        <v>336</v>
      </c>
      <c r="B75" s="299" t="s">
        <v>315</v>
      </c>
      <c r="C75" s="307"/>
    </row>
    <row r="76" spans="1:3" s="429" customFormat="1" ht="12" customHeight="1" thickBot="1">
      <c r="A76" s="477" t="s">
        <v>316</v>
      </c>
      <c r="B76" s="297" t="s">
        <v>317</v>
      </c>
      <c r="C76" s="302">
        <f>SUM(C77:C79)</f>
        <v>0</v>
      </c>
    </row>
    <row r="77" spans="1:3" s="429" customFormat="1" ht="12" customHeight="1">
      <c r="A77" s="15" t="s">
        <v>337</v>
      </c>
      <c r="B77" s="430" t="s">
        <v>318</v>
      </c>
      <c r="C77" s="307"/>
    </row>
    <row r="78" spans="1:3" s="429" customFormat="1" ht="12" customHeight="1">
      <c r="A78" s="14" t="s">
        <v>338</v>
      </c>
      <c r="B78" s="431" t="s">
        <v>319</v>
      </c>
      <c r="C78" s="307"/>
    </row>
    <row r="79" spans="1:3" s="429" customFormat="1" ht="12" customHeight="1" thickBot="1">
      <c r="A79" s="16" t="s">
        <v>339</v>
      </c>
      <c r="B79" s="299" t="s">
        <v>571</v>
      </c>
      <c r="C79" s="307"/>
    </row>
    <row r="80" spans="1:3" s="429" customFormat="1" ht="12" customHeight="1" thickBot="1">
      <c r="A80" s="477" t="s">
        <v>320</v>
      </c>
      <c r="B80" s="297" t="s">
        <v>340</v>
      </c>
      <c r="C80" s="302">
        <f>SUM(C81:C84)</f>
        <v>0</v>
      </c>
    </row>
    <row r="81" spans="1:3" s="429" customFormat="1" ht="12" customHeight="1">
      <c r="A81" s="434" t="s">
        <v>321</v>
      </c>
      <c r="B81" s="430" t="s">
        <v>322</v>
      </c>
      <c r="C81" s="307"/>
    </row>
    <row r="82" spans="1:3" s="429" customFormat="1" ht="12" customHeight="1">
      <c r="A82" s="435" t="s">
        <v>323</v>
      </c>
      <c r="B82" s="431" t="s">
        <v>324</v>
      </c>
      <c r="C82" s="307"/>
    </row>
    <row r="83" spans="1:3" s="429" customFormat="1" ht="12" customHeight="1">
      <c r="A83" s="435" t="s">
        <v>325</v>
      </c>
      <c r="B83" s="431" t="s">
        <v>326</v>
      </c>
      <c r="C83" s="307"/>
    </row>
    <row r="84" spans="1:3" s="429" customFormat="1" ht="12" customHeight="1" thickBot="1">
      <c r="A84" s="436" t="s">
        <v>327</v>
      </c>
      <c r="B84" s="299" t="s">
        <v>328</v>
      </c>
      <c r="C84" s="307"/>
    </row>
    <row r="85" spans="1:3" s="429" customFormat="1" ht="12" customHeight="1" thickBot="1">
      <c r="A85" s="477" t="s">
        <v>329</v>
      </c>
      <c r="B85" s="297" t="s">
        <v>471</v>
      </c>
      <c r="C85" s="475"/>
    </row>
    <row r="86" spans="1:3" s="429" customFormat="1" ht="13.5" customHeight="1" thickBot="1">
      <c r="A86" s="477" t="s">
        <v>331</v>
      </c>
      <c r="B86" s="297" t="s">
        <v>330</v>
      </c>
      <c r="C86" s="475"/>
    </row>
    <row r="87" spans="1:3" s="429" customFormat="1" ht="15.75" customHeight="1" thickBot="1">
      <c r="A87" s="477" t="s">
        <v>343</v>
      </c>
      <c r="B87" s="437" t="s">
        <v>474</v>
      </c>
      <c r="C87" s="308">
        <f>+C64+C68+C73+C76+C80+C86+C85</f>
        <v>0</v>
      </c>
    </row>
    <row r="88" spans="1:3" s="429" customFormat="1" ht="16.5" customHeight="1" thickBot="1">
      <c r="A88" s="478" t="s">
        <v>473</v>
      </c>
      <c r="B88" s="438" t="s">
        <v>475</v>
      </c>
      <c r="C88" s="308">
        <f>+C63+C87</f>
        <v>0</v>
      </c>
    </row>
    <row r="89" spans="1:3" s="429" customFormat="1" ht="83.25" customHeight="1">
      <c r="A89" s="5"/>
      <c r="B89" s="6"/>
      <c r="C89" s="309"/>
    </row>
    <row r="90" spans="1:3" ht="16.5" customHeight="1">
      <c r="A90" s="589" t="s">
        <v>46</v>
      </c>
      <c r="B90" s="589"/>
      <c r="C90" s="589"/>
    </row>
    <row r="91" spans="1:3" s="439" customFormat="1" ht="16.5" customHeight="1" thickBot="1">
      <c r="A91" s="591" t="s">
        <v>146</v>
      </c>
      <c r="B91" s="591"/>
      <c r="C91" s="138" t="str">
        <f>C3</f>
        <v>Forintban!</v>
      </c>
    </row>
    <row r="92" spans="1:3" ht="37.5" customHeight="1" thickBot="1">
      <c r="A92" s="23" t="s">
        <v>68</v>
      </c>
      <c r="B92" s="24" t="s">
        <v>47</v>
      </c>
      <c r="C92" s="39" t="str">
        <f>+C4</f>
        <v>2019. évi előirányzat</v>
      </c>
    </row>
    <row r="93" spans="1:3" s="428" customFormat="1" ht="12" customHeight="1" thickBot="1">
      <c r="A93" s="31"/>
      <c r="B93" s="32" t="s">
        <v>489</v>
      </c>
      <c r="C93" s="33" t="s">
        <v>490</v>
      </c>
    </row>
    <row r="94" spans="1:3" ht="12" customHeight="1" thickBot="1">
      <c r="A94" s="22" t="s">
        <v>18</v>
      </c>
      <c r="B94" s="28" t="s">
        <v>433</v>
      </c>
      <c r="C94" s="301">
        <f>C95+C96+C97+C98+C99+C112</f>
        <v>0</v>
      </c>
    </row>
    <row r="95" spans="1:3" ht="12" customHeight="1">
      <c r="A95" s="17" t="s">
        <v>97</v>
      </c>
      <c r="B95" s="10" t="s">
        <v>48</v>
      </c>
      <c r="C95" s="303"/>
    </row>
    <row r="96" spans="1:3" ht="12" customHeight="1">
      <c r="A96" s="14" t="s">
        <v>98</v>
      </c>
      <c r="B96" s="8" t="s">
        <v>176</v>
      </c>
      <c r="C96" s="304"/>
    </row>
    <row r="97" spans="1:3" ht="12" customHeight="1">
      <c r="A97" s="14" t="s">
        <v>99</v>
      </c>
      <c r="B97" s="8" t="s">
        <v>133</v>
      </c>
      <c r="C97" s="306"/>
    </row>
    <row r="98" spans="1:3" ht="12" customHeight="1">
      <c r="A98" s="14" t="s">
        <v>100</v>
      </c>
      <c r="B98" s="11" t="s">
        <v>177</v>
      </c>
      <c r="C98" s="306"/>
    </row>
    <row r="99" spans="1:3" ht="12" customHeight="1">
      <c r="A99" s="14" t="s">
        <v>110</v>
      </c>
      <c r="B99" s="19" t="s">
        <v>178</v>
      </c>
      <c r="C99" s="306"/>
    </row>
    <row r="100" spans="1:3" ht="12" customHeight="1">
      <c r="A100" s="14" t="s">
        <v>101</v>
      </c>
      <c r="B100" s="8" t="s">
        <v>438</v>
      </c>
      <c r="C100" s="306"/>
    </row>
    <row r="101" spans="1:3" ht="12" customHeight="1">
      <c r="A101" s="14" t="s">
        <v>102</v>
      </c>
      <c r="B101" s="143" t="s">
        <v>437</v>
      </c>
      <c r="C101" s="306"/>
    </row>
    <row r="102" spans="1:3" ht="12" customHeight="1">
      <c r="A102" s="14" t="s">
        <v>111</v>
      </c>
      <c r="B102" s="143" t="s">
        <v>436</v>
      </c>
      <c r="C102" s="306"/>
    </row>
    <row r="103" spans="1:3" ht="12" customHeight="1">
      <c r="A103" s="14" t="s">
        <v>112</v>
      </c>
      <c r="B103" s="141" t="s">
        <v>346</v>
      </c>
      <c r="C103" s="306"/>
    </row>
    <row r="104" spans="1:3" ht="12" customHeight="1">
      <c r="A104" s="14" t="s">
        <v>113</v>
      </c>
      <c r="B104" s="142" t="s">
        <v>347</v>
      </c>
      <c r="C104" s="306"/>
    </row>
    <row r="105" spans="1:3" ht="12" customHeight="1">
      <c r="A105" s="14" t="s">
        <v>114</v>
      </c>
      <c r="B105" s="142" t="s">
        <v>348</v>
      </c>
      <c r="C105" s="306"/>
    </row>
    <row r="106" spans="1:3" ht="12" customHeight="1">
      <c r="A106" s="14" t="s">
        <v>116</v>
      </c>
      <c r="B106" s="141" t="s">
        <v>349</v>
      </c>
      <c r="C106" s="306"/>
    </row>
    <row r="107" spans="1:3" ht="12" customHeight="1">
      <c r="A107" s="14" t="s">
        <v>179</v>
      </c>
      <c r="B107" s="141" t="s">
        <v>350</v>
      </c>
      <c r="C107" s="306"/>
    </row>
    <row r="108" spans="1:3" ht="12" customHeight="1">
      <c r="A108" s="14" t="s">
        <v>344</v>
      </c>
      <c r="B108" s="142" t="s">
        <v>351</v>
      </c>
      <c r="C108" s="306"/>
    </row>
    <row r="109" spans="1:3" ht="12" customHeight="1">
      <c r="A109" s="13" t="s">
        <v>345</v>
      </c>
      <c r="B109" s="143" t="s">
        <v>352</v>
      </c>
      <c r="C109" s="306"/>
    </row>
    <row r="110" spans="1:3" ht="12" customHeight="1">
      <c r="A110" s="14" t="s">
        <v>434</v>
      </c>
      <c r="B110" s="143" t="s">
        <v>353</v>
      </c>
      <c r="C110" s="306"/>
    </row>
    <row r="111" spans="1:3" ht="12" customHeight="1">
      <c r="A111" s="16" t="s">
        <v>435</v>
      </c>
      <c r="B111" s="143" t="s">
        <v>354</v>
      </c>
      <c r="C111" s="306"/>
    </row>
    <row r="112" spans="1:3" ht="12" customHeight="1">
      <c r="A112" s="14" t="s">
        <v>439</v>
      </c>
      <c r="B112" s="11" t="s">
        <v>49</v>
      </c>
      <c r="C112" s="304"/>
    </row>
    <row r="113" spans="1:3" ht="12" customHeight="1">
      <c r="A113" s="14" t="s">
        <v>440</v>
      </c>
      <c r="B113" s="8" t="s">
        <v>442</v>
      </c>
      <c r="C113" s="304"/>
    </row>
    <row r="114" spans="1:3" ht="12" customHeight="1" thickBot="1">
      <c r="A114" s="18" t="s">
        <v>441</v>
      </c>
      <c r="B114" s="500" t="s">
        <v>443</v>
      </c>
      <c r="C114" s="310"/>
    </row>
    <row r="115" spans="1:3" ht="12" customHeight="1" thickBot="1">
      <c r="A115" s="497" t="s">
        <v>19</v>
      </c>
      <c r="B115" s="498" t="s">
        <v>355</v>
      </c>
      <c r="C115" s="499">
        <f>+C116+C118+C120</f>
        <v>0</v>
      </c>
    </row>
    <row r="116" spans="1:3" ht="12" customHeight="1">
      <c r="A116" s="15" t="s">
        <v>103</v>
      </c>
      <c r="B116" s="8" t="s">
        <v>224</v>
      </c>
      <c r="C116" s="305"/>
    </row>
    <row r="117" spans="1:3" ht="12" customHeight="1">
      <c r="A117" s="15" t="s">
        <v>104</v>
      </c>
      <c r="B117" s="12" t="s">
        <v>359</v>
      </c>
      <c r="C117" s="305"/>
    </row>
    <row r="118" spans="1:3" ht="12" customHeight="1">
      <c r="A118" s="15" t="s">
        <v>105</v>
      </c>
      <c r="B118" s="12" t="s">
        <v>180</v>
      </c>
      <c r="C118" s="304"/>
    </row>
    <row r="119" spans="1:3" ht="12" customHeight="1">
      <c r="A119" s="15" t="s">
        <v>106</v>
      </c>
      <c r="B119" s="12" t="s">
        <v>360</v>
      </c>
      <c r="C119" s="270"/>
    </row>
    <row r="120" spans="1:3" ht="12" customHeight="1">
      <c r="A120" s="15" t="s">
        <v>107</v>
      </c>
      <c r="B120" s="299" t="s">
        <v>573</v>
      </c>
      <c r="C120" s="270"/>
    </row>
    <row r="121" spans="1:3" ht="12" customHeight="1">
      <c r="A121" s="15" t="s">
        <v>115</v>
      </c>
      <c r="B121" s="298" t="s">
        <v>424</v>
      </c>
      <c r="C121" s="270"/>
    </row>
    <row r="122" spans="1:3" ht="12" customHeight="1">
      <c r="A122" s="15" t="s">
        <v>117</v>
      </c>
      <c r="B122" s="426" t="s">
        <v>365</v>
      </c>
      <c r="C122" s="270"/>
    </row>
    <row r="123" spans="1:3" ht="15.75">
      <c r="A123" s="15" t="s">
        <v>181</v>
      </c>
      <c r="B123" s="142" t="s">
        <v>348</v>
      </c>
      <c r="C123" s="270"/>
    </row>
    <row r="124" spans="1:3" ht="12" customHeight="1">
      <c r="A124" s="15" t="s">
        <v>182</v>
      </c>
      <c r="B124" s="142" t="s">
        <v>364</v>
      </c>
      <c r="C124" s="270"/>
    </row>
    <row r="125" spans="1:3" ht="12" customHeight="1">
      <c r="A125" s="15" t="s">
        <v>183</v>
      </c>
      <c r="B125" s="142" t="s">
        <v>363</v>
      </c>
      <c r="C125" s="270"/>
    </row>
    <row r="126" spans="1:3" ht="12" customHeight="1">
      <c r="A126" s="15" t="s">
        <v>356</v>
      </c>
      <c r="B126" s="142" t="s">
        <v>351</v>
      </c>
      <c r="C126" s="270"/>
    </row>
    <row r="127" spans="1:3" ht="12" customHeight="1">
      <c r="A127" s="15" t="s">
        <v>357</v>
      </c>
      <c r="B127" s="142" t="s">
        <v>362</v>
      </c>
      <c r="C127" s="270"/>
    </row>
    <row r="128" spans="1:3" ht="16.5" thickBot="1">
      <c r="A128" s="13" t="s">
        <v>358</v>
      </c>
      <c r="B128" s="142" t="s">
        <v>361</v>
      </c>
      <c r="C128" s="272"/>
    </row>
    <row r="129" spans="1:3" ht="12" customHeight="1" thickBot="1">
      <c r="A129" s="20" t="s">
        <v>20</v>
      </c>
      <c r="B129" s="123" t="s">
        <v>444</v>
      </c>
      <c r="C129" s="302">
        <f>+C94+C115</f>
        <v>0</v>
      </c>
    </row>
    <row r="130" spans="1:3" ht="12" customHeight="1" thickBot="1">
      <c r="A130" s="20" t="s">
        <v>21</v>
      </c>
      <c r="B130" s="123" t="s">
        <v>445</v>
      </c>
      <c r="C130" s="302">
        <f>+C131+C132+C133</f>
        <v>0</v>
      </c>
    </row>
    <row r="131" spans="1:3" ht="12" customHeight="1">
      <c r="A131" s="15" t="s">
        <v>263</v>
      </c>
      <c r="B131" s="12" t="s">
        <v>452</v>
      </c>
      <c r="C131" s="270"/>
    </row>
    <row r="132" spans="1:3" ht="12" customHeight="1">
      <c r="A132" s="15" t="s">
        <v>264</v>
      </c>
      <c r="B132" s="12" t="s">
        <v>453</v>
      </c>
      <c r="C132" s="270"/>
    </row>
    <row r="133" spans="1:3" ht="12" customHeight="1" thickBot="1">
      <c r="A133" s="13" t="s">
        <v>265</v>
      </c>
      <c r="B133" s="12" t="s">
        <v>454</v>
      </c>
      <c r="C133" s="270"/>
    </row>
    <row r="134" spans="1:3" ht="12" customHeight="1" thickBot="1">
      <c r="A134" s="20" t="s">
        <v>22</v>
      </c>
      <c r="B134" s="123" t="s">
        <v>446</v>
      </c>
      <c r="C134" s="302">
        <f>SUM(C135:C140)</f>
        <v>0</v>
      </c>
    </row>
    <row r="135" spans="1:3" ht="12" customHeight="1">
      <c r="A135" s="15" t="s">
        <v>90</v>
      </c>
      <c r="B135" s="9" t="s">
        <v>455</v>
      </c>
      <c r="C135" s="270"/>
    </row>
    <row r="136" spans="1:3" ht="12" customHeight="1">
      <c r="A136" s="15" t="s">
        <v>91</v>
      </c>
      <c r="B136" s="9" t="s">
        <v>447</v>
      </c>
      <c r="C136" s="270"/>
    </row>
    <row r="137" spans="1:3" ht="12" customHeight="1">
      <c r="A137" s="15" t="s">
        <v>92</v>
      </c>
      <c r="B137" s="9" t="s">
        <v>448</v>
      </c>
      <c r="C137" s="270"/>
    </row>
    <row r="138" spans="1:3" ht="12" customHeight="1">
      <c r="A138" s="15" t="s">
        <v>168</v>
      </c>
      <c r="B138" s="9" t="s">
        <v>449</v>
      </c>
      <c r="C138" s="270"/>
    </row>
    <row r="139" spans="1:3" ht="12" customHeight="1">
      <c r="A139" s="15" t="s">
        <v>169</v>
      </c>
      <c r="B139" s="9" t="s">
        <v>450</v>
      </c>
      <c r="C139" s="270"/>
    </row>
    <row r="140" spans="1:3" ht="12" customHeight="1" thickBot="1">
      <c r="A140" s="13" t="s">
        <v>170</v>
      </c>
      <c r="B140" s="9" t="s">
        <v>451</v>
      </c>
      <c r="C140" s="270"/>
    </row>
    <row r="141" spans="1:3" ht="12" customHeight="1" thickBot="1">
      <c r="A141" s="20" t="s">
        <v>23</v>
      </c>
      <c r="B141" s="123" t="s">
        <v>459</v>
      </c>
      <c r="C141" s="308">
        <f>+C142+C143+C144+C145</f>
        <v>0</v>
      </c>
    </row>
    <row r="142" spans="1:3" ht="12" customHeight="1">
      <c r="A142" s="15" t="s">
        <v>93</v>
      </c>
      <c r="B142" s="9" t="s">
        <v>366</v>
      </c>
      <c r="C142" s="270"/>
    </row>
    <row r="143" spans="1:3" ht="12" customHeight="1">
      <c r="A143" s="15" t="s">
        <v>94</v>
      </c>
      <c r="B143" s="9" t="s">
        <v>367</v>
      </c>
      <c r="C143" s="270"/>
    </row>
    <row r="144" spans="1:3" ht="12" customHeight="1">
      <c r="A144" s="15" t="s">
        <v>283</v>
      </c>
      <c r="B144" s="9" t="s">
        <v>460</v>
      </c>
      <c r="C144" s="270"/>
    </row>
    <row r="145" spans="1:3" ht="12" customHeight="1" thickBot="1">
      <c r="A145" s="13" t="s">
        <v>284</v>
      </c>
      <c r="B145" s="7" t="s">
        <v>386</v>
      </c>
      <c r="C145" s="270"/>
    </row>
    <row r="146" spans="1:3" ht="12" customHeight="1" thickBot="1">
      <c r="A146" s="20" t="s">
        <v>24</v>
      </c>
      <c r="B146" s="123" t="s">
        <v>461</v>
      </c>
      <c r="C146" s="311">
        <f>SUM(C147:C151)</f>
        <v>0</v>
      </c>
    </row>
    <row r="147" spans="1:3" ht="12" customHeight="1">
      <c r="A147" s="15" t="s">
        <v>95</v>
      </c>
      <c r="B147" s="9" t="s">
        <v>456</v>
      </c>
      <c r="C147" s="270"/>
    </row>
    <row r="148" spans="1:3" ht="12" customHeight="1">
      <c r="A148" s="15" t="s">
        <v>96</v>
      </c>
      <c r="B148" s="9" t="s">
        <v>463</v>
      </c>
      <c r="C148" s="270"/>
    </row>
    <row r="149" spans="1:3" ht="12" customHeight="1">
      <c r="A149" s="15" t="s">
        <v>295</v>
      </c>
      <c r="B149" s="9" t="s">
        <v>458</v>
      </c>
      <c r="C149" s="270"/>
    </row>
    <row r="150" spans="1:3" ht="12" customHeight="1">
      <c r="A150" s="15" t="s">
        <v>296</v>
      </c>
      <c r="B150" s="9" t="s">
        <v>464</v>
      </c>
      <c r="C150" s="270"/>
    </row>
    <row r="151" spans="1:3" ht="12" customHeight="1" thickBot="1">
      <c r="A151" s="15" t="s">
        <v>462</v>
      </c>
      <c r="B151" s="9" t="s">
        <v>465</v>
      </c>
      <c r="C151" s="270"/>
    </row>
    <row r="152" spans="1:3" ht="12" customHeight="1" thickBot="1">
      <c r="A152" s="20" t="s">
        <v>25</v>
      </c>
      <c r="B152" s="123" t="s">
        <v>466</v>
      </c>
      <c r="C152" s="501"/>
    </row>
    <row r="153" spans="1:3" ht="12" customHeight="1" thickBot="1">
      <c r="A153" s="20" t="s">
        <v>26</v>
      </c>
      <c r="B153" s="123" t="s">
        <v>467</v>
      </c>
      <c r="C153" s="501"/>
    </row>
    <row r="154" spans="1:9" ht="15" customHeight="1" thickBot="1">
      <c r="A154" s="20" t="s">
        <v>27</v>
      </c>
      <c r="B154" s="123" t="s">
        <v>469</v>
      </c>
      <c r="C154" s="440">
        <f>+C130+C134+C141+C146+C152+C153</f>
        <v>0</v>
      </c>
      <c r="F154" s="441"/>
      <c r="G154" s="442"/>
      <c r="H154" s="442"/>
      <c r="I154" s="442"/>
    </row>
    <row r="155" spans="1:3" s="429" customFormat="1" ht="12.75" customHeight="1" thickBot="1">
      <c r="A155" s="300" t="s">
        <v>28</v>
      </c>
      <c r="B155" s="393" t="s">
        <v>468</v>
      </c>
      <c r="C155" s="440">
        <f>+C129+C154</f>
        <v>0</v>
      </c>
    </row>
    <row r="156" ht="7.5" customHeight="1"/>
    <row r="157" spans="1:3" ht="15.75">
      <c r="A157" s="592" t="s">
        <v>368</v>
      </c>
      <c r="B157" s="592"/>
      <c r="C157" s="592"/>
    </row>
    <row r="158" spans="1:3" ht="15" customHeight="1" thickBot="1">
      <c r="A158" s="590" t="s">
        <v>147</v>
      </c>
      <c r="B158" s="590"/>
      <c r="C158" s="312" t="str">
        <f>C91</f>
        <v>Forintban!</v>
      </c>
    </row>
    <row r="159" spans="1:4" ht="13.5" customHeight="1" thickBot="1">
      <c r="A159" s="20">
        <v>1</v>
      </c>
      <c r="B159" s="27" t="s">
        <v>470</v>
      </c>
      <c r="C159" s="302">
        <f>+C63-C129</f>
        <v>0</v>
      </c>
      <c r="D159" s="443"/>
    </row>
    <row r="160" spans="1:3" ht="27.75" customHeight="1" thickBot="1">
      <c r="A160" s="20" t="s">
        <v>19</v>
      </c>
      <c r="B160" s="27" t="s">
        <v>476</v>
      </c>
      <c r="C160" s="302">
        <f>+C87-C154</f>
        <v>0</v>
      </c>
    </row>
  </sheetData>
  <sheetProtection/>
  <mergeCells count="6">
    <mergeCell ref="A1:C1"/>
    <mergeCell ref="A3:B3"/>
    <mergeCell ref="A90:C90"/>
    <mergeCell ref="A91:B91"/>
    <mergeCell ref="A157:C157"/>
    <mergeCell ref="A158:B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Balatonvilágos Község Önkormányzata
2018. ÉVI KÖLTSÉGVETÉS
ÁLLAMIGAZGATÁSI FELADATAINAK MÉRLEGE
&amp;R&amp;"Times New Roman CE,Félkövér dőlt"&amp;11 1.4. melléklet a ........./2018. (.......) önkormányzati rendelethez</oddHeader>
  </headerFooter>
  <rowBreaks count="1" manualBreakCount="1">
    <brk id="89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A19">
      <selection activeCell="C21" sqref="C21"/>
    </sheetView>
  </sheetViews>
  <sheetFormatPr defaultColWidth="9.00390625" defaultRowHeight="12.75"/>
  <cols>
    <col min="1" max="1" width="6.875" style="55" customWidth="1"/>
    <col min="2" max="2" width="55.125" style="190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24" t="s">
        <v>151</v>
      </c>
      <c r="C1" s="325"/>
      <c r="D1" s="325"/>
      <c r="E1" s="325"/>
      <c r="F1" s="595" t="str">
        <f>+CONCATENATE("2.1. melléklet a ………../",LEFT(ÖSSZEFÜGGÉSEK!A5,4),". (……….) önkormányzati rendelethez")</f>
        <v>2.1. melléklet a ………../2019. (……….) önkormányzati rendelethez</v>
      </c>
    </row>
    <row r="2" spans="5:6" ht="14.25" thickBot="1">
      <c r="E2" s="326" t="str">
        <f>'1.4.sz.mell.'!C3</f>
        <v>Forintban!</v>
      </c>
      <c r="F2" s="595"/>
    </row>
    <row r="3" spans="1:6" ht="18" customHeight="1" thickBot="1">
      <c r="A3" s="593" t="s">
        <v>68</v>
      </c>
      <c r="B3" s="327" t="s">
        <v>55</v>
      </c>
      <c r="C3" s="328"/>
      <c r="D3" s="327" t="s">
        <v>56</v>
      </c>
      <c r="E3" s="329"/>
      <c r="F3" s="595"/>
    </row>
    <row r="4" spans="1:6" s="330" customFormat="1" ht="35.25" customHeight="1" thickBot="1">
      <c r="A4" s="594"/>
      <c r="B4" s="191" t="s">
        <v>60</v>
      </c>
      <c r="C4" s="192" t="str">
        <f>+'1.1.sz.mell.'!C3</f>
        <v>2019. évi előirányzat</v>
      </c>
      <c r="D4" s="191" t="s">
        <v>60</v>
      </c>
      <c r="E4" s="52" t="str">
        <f>+C4</f>
        <v>2019. évi előirányzat</v>
      </c>
      <c r="F4" s="595"/>
    </row>
    <row r="5" spans="1:6" s="335" customFormat="1" ht="12" customHeight="1" thickBot="1">
      <c r="A5" s="331"/>
      <c r="B5" s="332" t="s">
        <v>489</v>
      </c>
      <c r="C5" s="333" t="s">
        <v>490</v>
      </c>
      <c r="D5" s="332" t="s">
        <v>491</v>
      </c>
      <c r="E5" s="334" t="s">
        <v>493</v>
      </c>
      <c r="F5" s="595"/>
    </row>
    <row r="6" spans="1:6" ht="12.75" customHeight="1">
      <c r="A6" s="336" t="s">
        <v>18</v>
      </c>
      <c r="B6" s="337" t="s">
        <v>369</v>
      </c>
      <c r="C6" s="313">
        <f>'1.1.sz.mell.'!C5</f>
        <v>114843006</v>
      </c>
      <c r="D6" s="337" t="s">
        <v>61</v>
      </c>
      <c r="E6" s="319">
        <f>'1.1.sz.mell.'!C94</f>
        <v>137343031</v>
      </c>
      <c r="F6" s="595"/>
    </row>
    <row r="7" spans="1:6" ht="12.75" customHeight="1">
      <c r="A7" s="338" t="s">
        <v>19</v>
      </c>
      <c r="B7" s="339" t="s">
        <v>370</v>
      </c>
      <c r="C7" s="314">
        <f>'1.1.sz.mell.'!C12</f>
        <v>17284914</v>
      </c>
      <c r="D7" s="339" t="s">
        <v>176</v>
      </c>
      <c r="E7" s="320">
        <f>'1.1.sz.mell.'!C95</f>
        <v>30666604</v>
      </c>
      <c r="F7" s="595"/>
    </row>
    <row r="8" spans="1:6" ht="12.75" customHeight="1">
      <c r="A8" s="338" t="s">
        <v>20</v>
      </c>
      <c r="B8" s="339" t="s">
        <v>391</v>
      </c>
      <c r="C8" s="314"/>
      <c r="D8" s="339" t="s">
        <v>229</v>
      </c>
      <c r="E8" s="320">
        <f>'1.1.sz.mell.'!C96</f>
        <v>174711855</v>
      </c>
      <c r="F8" s="595"/>
    </row>
    <row r="9" spans="1:6" ht="12.75" customHeight="1">
      <c r="A9" s="338" t="s">
        <v>21</v>
      </c>
      <c r="B9" s="339" t="s">
        <v>167</v>
      </c>
      <c r="C9" s="314">
        <f>'1.1.sz.mell.'!C26</f>
        <v>197329000</v>
      </c>
      <c r="D9" s="339" t="s">
        <v>177</v>
      </c>
      <c r="E9" s="320">
        <f>'1.1.sz.mell.'!C97</f>
        <v>5300000</v>
      </c>
      <c r="F9" s="595"/>
    </row>
    <row r="10" spans="1:6" ht="12.75" customHeight="1">
      <c r="A10" s="338" t="s">
        <v>22</v>
      </c>
      <c r="B10" s="340" t="s">
        <v>417</v>
      </c>
      <c r="C10" s="314">
        <f>'1.1.sz.mell.'!C34</f>
        <v>54566909</v>
      </c>
      <c r="D10" s="339" t="s">
        <v>178</v>
      </c>
      <c r="E10" s="320">
        <f>'1.1.sz.mell.'!C98</f>
        <v>68346835</v>
      </c>
      <c r="F10" s="595"/>
    </row>
    <row r="11" spans="1:6" ht="12.75" customHeight="1">
      <c r="A11" s="338" t="s">
        <v>23</v>
      </c>
      <c r="B11" s="339" t="s">
        <v>371</v>
      </c>
      <c r="C11" s="315">
        <f>'1.1.sz.mell.'!C52</f>
        <v>0</v>
      </c>
      <c r="D11" s="339" t="s">
        <v>49</v>
      </c>
      <c r="E11" s="320">
        <f>'1.1.sz.mell.'!C112</f>
        <v>16584253</v>
      </c>
      <c r="F11" s="595"/>
    </row>
    <row r="12" spans="1:6" ht="12.75" customHeight="1">
      <c r="A12" s="338" t="s">
        <v>24</v>
      </c>
      <c r="B12" s="339" t="s">
        <v>477</v>
      </c>
      <c r="C12" s="314"/>
      <c r="D12" s="46"/>
      <c r="E12" s="320"/>
      <c r="F12" s="595"/>
    </row>
    <row r="13" spans="1:6" ht="12.75" customHeight="1">
      <c r="A13" s="338" t="s">
        <v>25</v>
      </c>
      <c r="B13" s="46"/>
      <c r="C13" s="314"/>
      <c r="D13" s="46"/>
      <c r="E13" s="320"/>
      <c r="F13" s="595"/>
    </row>
    <row r="14" spans="1:6" ht="12.75" customHeight="1">
      <c r="A14" s="338" t="s">
        <v>26</v>
      </c>
      <c r="B14" s="444"/>
      <c r="C14" s="315"/>
      <c r="D14" s="46"/>
      <c r="E14" s="320"/>
      <c r="F14" s="595"/>
    </row>
    <row r="15" spans="1:6" ht="12.75" customHeight="1">
      <c r="A15" s="338" t="s">
        <v>27</v>
      </c>
      <c r="B15" s="46"/>
      <c r="C15" s="314"/>
      <c r="D15" s="46"/>
      <c r="E15" s="320"/>
      <c r="F15" s="595"/>
    </row>
    <row r="16" spans="1:6" ht="12.75" customHeight="1">
      <c r="A16" s="338" t="s">
        <v>28</v>
      </c>
      <c r="B16" s="46"/>
      <c r="C16" s="314"/>
      <c r="D16" s="46"/>
      <c r="E16" s="320"/>
      <c r="F16" s="595"/>
    </row>
    <row r="17" spans="1:6" ht="12.75" customHeight="1" thickBot="1">
      <c r="A17" s="338" t="s">
        <v>29</v>
      </c>
      <c r="B17" s="57"/>
      <c r="C17" s="316"/>
      <c r="D17" s="46"/>
      <c r="E17" s="321"/>
      <c r="F17" s="595"/>
    </row>
    <row r="18" spans="1:6" ht="15.75" customHeight="1" thickBot="1">
      <c r="A18" s="341" t="s">
        <v>30</v>
      </c>
      <c r="B18" s="125" t="s">
        <v>478</v>
      </c>
      <c r="C18" s="317">
        <f>SUM(C6:C17)</f>
        <v>384023829</v>
      </c>
      <c r="D18" s="125" t="s">
        <v>377</v>
      </c>
      <c r="E18" s="322">
        <f>SUM(E6:E17)</f>
        <v>432952578</v>
      </c>
      <c r="F18" s="595"/>
    </row>
    <row r="19" spans="1:6" ht="12.75" customHeight="1">
      <c r="A19" s="342" t="s">
        <v>31</v>
      </c>
      <c r="B19" s="343" t="s">
        <v>374</v>
      </c>
      <c r="C19" s="503">
        <f>+C20+C21+C22+C23</f>
        <v>119337818</v>
      </c>
      <c r="D19" s="344" t="s">
        <v>184</v>
      </c>
      <c r="E19" s="323"/>
      <c r="F19" s="595"/>
    </row>
    <row r="20" spans="1:6" ht="12.75" customHeight="1">
      <c r="A20" s="345" t="s">
        <v>32</v>
      </c>
      <c r="B20" s="344" t="s">
        <v>222</v>
      </c>
      <c r="C20" s="80">
        <v>119337818</v>
      </c>
      <c r="D20" s="344" t="s">
        <v>376</v>
      </c>
      <c r="E20" s="81"/>
      <c r="F20" s="595"/>
    </row>
    <row r="21" spans="1:6" ht="12.75" customHeight="1">
      <c r="A21" s="345" t="s">
        <v>33</v>
      </c>
      <c r="B21" s="344" t="s">
        <v>223</v>
      </c>
      <c r="C21" s="80"/>
      <c r="D21" s="344" t="s">
        <v>149</v>
      </c>
      <c r="E21" s="81"/>
      <c r="F21" s="595"/>
    </row>
    <row r="22" spans="1:6" ht="12.75" customHeight="1">
      <c r="A22" s="345" t="s">
        <v>34</v>
      </c>
      <c r="B22" s="344" t="s">
        <v>227</v>
      </c>
      <c r="C22" s="80"/>
      <c r="D22" s="344" t="s">
        <v>150</v>
      </c>
      <c r="E22" s="81"/>
      <c r="F22" s="595"/>
    </row>
    <row r="23" spans="1:6" ht="12.75" customHeight="1">
      <c r="A23" s="345" t="s">
        <v>35</v>
      </c>
      <c r="B23" s="344" t="s">
        <v>228</v>
      </c>
      <c r="C23" s="80"/>
      <c r="D23" s="343" t="s">
        <v>230</v>
      </c>
      <c r="E23" s="81"/>
      <c r="F23" s="595"/>
    </row>
    <row r="24" spans="1:6" ht="12.75" customHeight="1">
      <c r="A24" s="345" t="s">
        <v>36</v>
      </c>
      <c r="B24" s="344" t="s">
        <v>375</v>
      </c>
      <c r="C24" s="346">
        <f>+C25+C26</f>
        <v>0</v>
      </c>
      <c r="D24" s="344" t="s">
        <v>185</v>
      </c>
      <c r="E24" s="81"/>
      <c r="F24" s="595"/>
    </row>
    <row r="25" spans="1:6" ht="12.75" customHeight="1">
      <c r="A25" s="342" t="s">
        <v>37</v>
      </c>
      <c r="B25" s="343" t="s">
        <v>372</v>
      </c>
      <c r="C25" s="318"/>
      <c r="D25" s="337" t="s">
        <v>460</v>
      </c>
      <c r="E25" s="323"/>
      <c r="F25" s="595"/>
    </row>
    <row r="26" spans="1:6" ht="12.75" customHeight="1">
      <c r="A26" s="345" t="s">
        <v>38</v>
      </c>
      <c r="B26" s="344" t="s">
        <v>373</v>
      </c>
      <c r="C26" s="80"/>
      <c r="D26" s="339" t="s">
        <v>466</v>
      </c>
      <c r="E26" s="81"/>
      <c r="F26" s="595"/>
    </row>
    <row r="27" spans="1:6" ht="12.75" customHeight="1">
      <c r="A27" s="338" t="s">
        <v>39</v>
      </c>
      <c r="B27" s="344" t="s">
        <v>471</v>
      </c>
      <c r="C27" s="80"/>
      <c r="D27" s="339" t="s">
        <v>467</v>
      </c>
      <c r="E27" s="81"/>
      <c r="F27" s="595"/>
    </row>
    <row r="28" spans="1:6" ht="12.75" customHeight="1" thickBot="1">
      <c r="A28" s="406" t="s">
        <v>40</v>
      </c>
      <c r="B28" s="343" t="s">
        <v>330</v>
      </c>
      <c r="C28" s="318"/>
      <c r="D28" s="446" t="s">
        <v>367</v>
      </c>
      <c r="E28" s="323">
        <v>4112627</v>
      </c>
      <c r="F28" s="595"/>
    </row>
    <row r="29" spans="1:6" ht="15.75" customHeight="1" thickBot="1">
      <c r="A29" s="341" t="s">
        <v>41</v>
      </c>
      <c r="B29" s="125" t="s">
        <v>479</v>
      </c>
      <c r="C29" s="317">
        <f>+C19+C24+C27+C28</f>
        <v>119337818</v>
      </c>
      <c r="D29" s="125" t="s">
        <v>481</v>
      </c>
      <c r="E29" s="322">
        <f>SUM(E19:E28)</f>
        <v>4112627</v>
      </c>
      <c r="F29" s="595"/>
    </row>
    <row r="30" spans="1:6" ht="13.5" thickBot="1">
      <c r="A30" s="341" t="s">
        <v>42</v>
      </c>
      <c r="B30" s="347" t="s">
        <v>480</v>
      </c>
      <c r="C30" s="348">
        <f>+C18+C29</f>
        <v>503361647</v>
      </c>
      <c r="D30" s="347" t="s">
        <v>482</v>
      </c>
      <c r="E30" s="348">
        <f>+E18+E29</f>
        <v>437065205</v>
      </c>
      <c r="F30" s="595"/>
    </row>
    <row r="31" spans="1:6" ht="13.5" thickBot="1">
      <c r="A31" s="341" t="s">
        <v>43</v>
      </c>
      <c r="B31" s="347" t="s">
        <v>162</v>
      </c>
      <c r="C31" s="348">
        <f>IF(C18-E18&lt;0,E18-C18,"-")</f>
        <v>48928749</v>
      </c>
      <c r="D31" s="347" t="s">
        <v>163</v>
      </c>
      <c r="E31" s="348" t="str">
        <f>IF(C18-E18&gt;0,C18-E18,"-")</f>
        <v>-</v>
      </c>
      <c r="F31" s="595"/>
    </row>
    <row r="32" spans="1:6" ht="13.5" thickBot="1">
      <c r="A32" s="341" t="s">
        <v>44</v>
      </c>
      <c r="B32" s="347" t="s">
        <v>565</v>
      </c>
      <c r="C32" s="348" t="str">
        <f>IF(C30-E30&lt;0,E30-C30,"-")</f>
        <v>-</v>
      </c>
      <c r="D32" s="347" t="s">
        <v>566</v>
      </c>
      <c r="E32" s="348">
        <f>IF(C30-E30&gt;0,C30-E30,"-")</f>
        <v>66296442</v>
      </c>
      <c r="F32" s="595"/>
    </row>
    <row r="33" spans="2:4" ht="18.75">
      <c r="B33" s="596"/>
      <c r="C33" s="596"/>
      <c r="D33" s="596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="160" zoomScaleNormal="160" zoomScaleSheetLayoutView="115" workbookViewId="0" topLeftCell="B22">
      <selection activeCell="C19" sqref="C19"/>
    </sheetView>
  </sheetViews>
  <sheetFormatPr defaultColWidth="9.00390625" defaultRowHeight="12.75"/>
  <cols>
    <col min="1" max="1" width="6.875" style="55" customWidth="1"/>
    <col min="2" max="2" width="55.125" style="190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1.5">
      <c r="B1" s="324" t="s">
        <v>152</v>
      </c>
      <c r="C1" s="325"/>
      <c r="D1" s="325"/>
      <c r="E1" s="325"/>
      <c r="F1" s="595" t="str">
        <f>+CONCATENATE("2.2. melléklet a ………../",LEFT(ÖSSZEFÜGGÉSEK!A5,4),". (……….) önkormányzati rendelethez")</f>
        <v>2.2. melléklet a ………../2019. (……….) önkormányzati rendelethez</v>
      </c>
    </row>
    <row r="2" spans="5:6" ht="14.25" thickBot="1">
      <c r="E2" s="326" t="str">
        <f>'2.1.sz.mell  '!E2</f>
        <v>Forintban!</v>
      </c>
      <c r="F2" s="595"/>
    </row>
    <row r="3" spans="1:6" ht="13.5" thickBot="1">
      <c r="A3" s="597" t="s">
        <v>68</v>
      </c>
      <c r="B3" s="327" t="s">
        <v>55</v>
      </c>
      <c r="C3" s="328"/>
      <c r="D3" s="327" t="s">
        <v>56</v>
      </c>
      <c r="E3" s="329"/>
      <c r="F3" s="595"/>
    </row>
    <row r="4" spans="1:6" s="330" customFormat="1" ht="24.75" thickBot="1">
      <c r="A4" s="598"/>
      <c r="B4" s="191" t="s">
        <v>60</v>
      </c>
      <c r="C4" s="192" t="str">
        <f>+'2.1.sz.mell  '!C4</f>
        <v>2019. évi előirányzat</v>
      </c>
      <c r="D4" s="191" t="s">
        <v>60</v>
      </c>
      <c r="E4" s="52" t="str">
        <f>+'2.1.sz.mell  '!C4</f>
        <v>2019. évi előirányzat</v>
      </c>
      <c r="F4" s="595"/>
    </row>
    <row r="5" spans="1:6" s="330" customFormat="1" ht="13.5" thickBot="1">
      <c r="A5" s="331"/>
      <c r="B5" s="332" t="s">
        <v>489</v>
      </c>
      <c r="C5" s="333" t="s">
        <v>490</v>
      </c>
      <c r="D5" s="332" t="s">
        <v>491</v>
      </c>
      <c r="E5" s="334" t="s">
        <v>493</v>
      </c>
      <c r="F5" s="595"/>
    </row>
    <row r="6" spans="1:6" ht="12.75" customHeight="1">
      <c r="A6" s="336" t="s">
        <v>18</v>
      </c>
      <c r="B6" s="337" t="s">
        <v>378</v>
      </c>
      <c r="C6" s="313">
        <f>'1.1.sz.mell.'!C19</f>
        <v>145309282</v>
      </c>
      <c r="D6" s="337" t="s">
        <v>224</v>
      </c>
      <c r="E6" s="319">
        <f>'1.1.sz.mell.'!C115</f>
        <v>109121844</v>
      </c>
      <c r="F6" s="595"/>
    </row>
    <row r="7" spans="1:6" ht="12.75">
      <c r="A7" s="338" t="s">
        <v>19</v>
      </c>
      <c r="B7" s="339" t="s">
        <v>379</v>
      </c>
      <c r="C7" s="314"/>
      <c r="D7" s="339" t="s">
        <v>384</v>
      </c>
      <c r="E7" s="320">
        <f>'1.1.sz.mell.'!C116</f>
        <v>68814684</v>
      </c>
      <c r="F7" s="595"/>
    </row>
    <row r="8" spans="1:6" ht="12.75" customHeight="1">
      <c r="A8" s="338" t="s">
        <v>20</v>
      </c>
      <c r="B8" s="339" t="s">
        <v>10</v>
      </c>
      <c r="C8" s="314">
        <f>'1.1.sz.mell.'!C46</f>
        <v>11907010</v>
      </c>
      <c r="D8" s="339" t="s">
        <v>180</v>
      </c>
      <c r="E8" s="320">
        <f>'1.1.sz.mell.'!C117</f>
        <v>110873255</v>
      </c>
      <c r="F8" s="595"/>
    </row>
    <row r="9" spans="1:6" ht="12.75" customHeight="1">
      <c r="A9" s="338" t="s">
        <v>21</v>
      </c>
      <c r="B9" s="339" t="s">
        <v>380</v>
      </c>
      <c r="C9" s="314">
        <f>'1.1.sz.mell.'!C57</f>
        <v>982365</v>
      </c>
      <c r="D9" s="339" t="s">
        <v>385</v>
      </c>
      <c r="E9" s="320"/>
      <c r="F9" s="595"/>
    </row>
    <row r="10" spans="1:6" ht="12.75" customHeight="1">
      <c r="A10" s="338" t="s">
        <v>22</v>
      </c>
      <c r="B10" s="339" t="s">
        <v>381</v>
      </c>
      <c r="C10" s="314"/>
      <c r="D10" s="339" t="s">
        <v>226</v>
      </c>
      <c r="E10" s="320">
        <v>4500000</v>
      </c>
      <c r="F10" s="595"/>
    </row>
    <row r="11" spans="1:6" ht="12.75" customHeight="1">
      <c r="A11" s="338" t="s">
        <v>23</v>
      </c>
      <c r="B11" s="339" t="s">
        <v>382</v>
      </c>
      <c r="C11" s="315"/>
      <c r="D11" s="447"/>
      <c r="E11" s="320"/>
      <c r="F11" s="595"/>
    </row>
    <row r="12" spans="1:6" ht="12.75" customHeight="1">
      <c r="A12" s="338" t="s">
        <v>24</v>
      </c>
      <c r="B12" s="46"/>
      <c r="C12" s="314"/>
      <c r="D12" s="447"/>
      <c r="E12" s="320"/>
      <c r="F12" s="595"/>
    </row>
    <row r="13" spans="1:6" ht="12.75" customHeight="1">
      <c r="A13" s="338" t="s">
        <v>25</v>
      </c>
      <c r="B13" s="46"/>
      <c r="C13" s="314"/>
      <c r="D13" s="448"/>
      <c r="E13" s="320"/>
      <c r="F13" s="595"/>
    </row>
    <row r="14" spans="1:6" ht="12.75" customHeight="1">
      <c r="A14" s="338" t="s">
        <v>26</v>
      </c>
      <c r="B14" s="445"/>
      <c r="C14" s="315"/>
      <c r="D14" s="447"/>
      <c r="E14" s="320"/>
      <c r="F14" s="595"/>
    </row>
    <row r="15" spans="1:6" ht="12.75">
      <c r="A15" s="338" t="s">
        <v>27</v>
      </c>
      <c r="B15" s="46"/>
      <c r="C15" s="315"/>
      <c r="D15" s="447"/>
      <c r="E15" s="320"/>
      <c r="F15" s="595"/>
    </row>
    <row r="16" spans="1:6" ht="12.75" customHeight="1" thickBot="1">
      <c r="A16" s="406" t="s">
        <v>28</v>
      </c>
      <c r="B16" s="446"/>
      <c r="C16" s="408"/>
      <c r="D16" s="407" t="s">
        <v>49</v>
      </c>
      <c r="E16" s="369">
        <v>6839089</v>
      </c>
      <c r="F16" s="595"/>
    </row>
    <row r="17" spans="1:6" ht="15.75" customHeight="1" thickBot="1">
      <c r="A17" s="341" t="s">
        <v>29</v>
      </c>
      <c r="B17" s="125" t="s">
        <v>392</v>
      </c>
      <c r="C17" s="317">
        <f>+C6+C8+C9+C11+C12+C13+C14+C15+C16</f>
        <v>158198657</v>
      </c>
      <c r="D17" s="125" t="s">
        <v>393</v>
      </c>
      <c r="E17" s="322">
        <f>+E6+E8+E10+E11+E12+E13+E14+E15+E16</f>
        <v>231334188</v>
      </c>
      <c r="F17" s="595"/>
    </row>
    <row r="18" spans="1:6" ht="12.75" customHeight="1">
      <c r="A18" s="336" t="s">
        <v>30</v>
      </c>
      <c r="B18" s="351" t="s">
        <v>242</v>
      </c>
      <c r="C18" s="358">
        <f>SUM(C19:C23)</f>
        <v>6839089</v>
      </c>
      <c r="D18" s="344" t="s">
        <v>184</v>
      </c>
      <c r="E18" s="78"/>
      <c r="F18" s="595"/>
    </row>
    <row r="19" spans="1:6" ht="12.75" customHeight="1">
      <c r="A19" s="338" t="s">
        <v>31</v>
      </c>
      <c r="B19" s="352" t="s">
        <v>231</v>
      </c>
      <c r="C19" s="80">
        <v>6839089</v>
      </c>
      <c r="D19" s="344" t="s">
        <v>187</v>
      </c>
      <c r="E19" s="81"/>
      <c r="F19" s="595"/>
    </row>
    <row r="20" spans="1:6" ht="12.75" customHeight="1">
      <c r="A20" s="336" t="s">
        <v>32</v>
      </c>
      <c r="B20" s="352" t="s">
        <v>232</v>
      </c>
      <c r="C20" s="80"/>
      <c r="D20" s="344" t="s">
        <v>149</v>
      </c>
      <c r="E20" s="81"/>
      <c r="F20" s="595"/>
    </row>
    <row r="21" spans="1:6" ht="12.75" customHeight="1">
      <c r="A21" s="338" t="s">
        <v>33</v>
      </c>
      <c r="B21" s="352" t="s">
        <v>233</v>
      </c>
      <c r="C21" s="80"/>
      <c r="D21" s="344" t="s">
        <v>150</v>
      </c>
      <c r="E21" s="81"/>
      <c r="F21" s="595"/>
    </row>
    <row r="22" spans="1:6" ht="12.75" customHeight="1">
      <c r="A22" s="336" t="s">
        <v>34</v>
      </c>
      <c r="B22" s="352" t="s">
        <v>234</v>
      </c>
      <c r="C22" s="80"/>
      <c r="D22" s="343" t="s">
        <v>230</v>
      </c>
      <c r="E22" s="81"/>
      <c r="F22" s="595"/>
    </row>
    <row r="23" spans="1:6" ht="12.75" customHeight="1">
      <c r="A23" s="338" t="s">
        <v>35</v>
      </c>
      <c r="B23" s="353" t="s">
        <v>235</v>
      </c>
      <c r="C23" s="80"/>
      <c r="D23" s="344" t="s">
        <v>188</v>
      </c>
      <c r="E23" s="81"/>
      <c r="F23" s="595"/>
    </row>
    <row r="24" spans="1:6" ht="12.75" customHeight="1">
      <c r="A24" s="336" t="s">
        <v>36</v>
      </c>
      <c r="B24" s="354" t="s">
        <v>236</v>
      </c>
      <c r="C24" s="346">
        <f>+C25+C26+C27+C28+C29</f>
        <v>0</v>
      </c>
      <c r="D24" s="355" t="s">
        <v>186</v>
      </c>
      <c r="E24" s="81"/>
      <c r="F24" s="595"/>
    </row>
    <row r="25" spans="1:6" ht="12.75" customHeight="1">
      <c r="A25" s="338" t="s">
        <v>37</v>
      </c>
      <c r="B25" s="353" t="s">
        <v>237</v>
      </c>
      <c r="C25" s="80"/>
      <c r="D25" s="355" t="s">
        <v>386</v>
      </c>
      <c r="E25" s="81"/>
      <c r="F25" s="595"/>
    </row>
    <row r="26" spans="1:6" ht="12.75" customHeight="1">
      <c r="A26" s="336" t="s">
        <v>38</v>
      </c>
      <c r="B26" s="353" t="s">
        <v>238</v>
      </c>
      <c r="C26" s="80"/>
      <c r="D26" s="350"/>
      <c r="E26" s="81"/>
      <c r="F26" s="595"/>
    </row>
    <row r="27" spans="1:6" ht="12.75" customHeight="1">
      <c r="A27" s="338" t="s">
        <v>39</v>
      </c>
      <c r="B27" s="352" t="s">
        <v>239</v>
      </c>
      <c r="C27" s="80"/>
      <c r="D27" s="122"/>
      <c r="E27" s="81"/>
      <c r="F27" s="595"/>
    </row>
    <row r="28" spans="1:6" ht="12.75" customHeight="1">
      <c r="A28" s="336" t="s">
        <v>40</v>
      </c>
      <c r="B28" s="356" t="s">
        <v>240</v>
      </c>
      <c r="C28" s="80"/>
      <c r="D28" s="46"/>
      <c r="E28" s="81"/>
      <c r="F28" s="595"/>
    </row>
    <row r="29" spans="1:6" ht="12.75" customHeight="1" thickBot="1">
      <c r="A29" s="338" t="s">
        <v>41</v>
      </c>
      <c r="B29" s="357" t="s">
        <v>241</v>
      </c>
      <c r="C29" s="80"/>
      <c r="D29" s="122"/>
      <c r="E29" s="81"/>
      <c r="F29" s="595"/>
    </row>
    <row r="30" spans="1:6" ht="21.75" customHeight="1" thickBot="1">
      <c r="A30" s="341" t="s">
        <v>42</v>
      </c>
      <c r="B30" s="125" t="s">
        <v>383</v>
      </c>
      <c r="C30" s="317">
        <f>+C18+C24</f>
        <v>6839089</v>
      </c>
      <c r="D30" s="125" t="s">
        <v>387</v>
      </c>
      <c r="E30" s="322">
        <f>SUM(E18:E29)</f>
        <v>0</v>
      </c>
      <c r="F30" s="595"/>
    </row>
    <row r="31" spans="1:6" ht="13.5" thickBot="1">
      <c r="A31" s="341" t="s">
        <v>43</v>
      </c>
      <c r="B31" s="347" t="s">
        <v>388</v>
      </c>
      <c r="C31" s="348">
        <f>+C17+C30</f>
        <v>165037746</v>
      </c>
      <c r="D31" s="347" t="s">
        <v>389</v>
      </c>
      <c r="E31" s="348">
        <f>+E17+E30</f>
        <v>231334188</v>
      </c>
      <c r="F31" s="595"/>
    </row>
    <row r="32" spans="1:6" ht="13.5" thickBot="1">
      <c r="A32" s="341" t="s">
        <v>44</v>
      </c>
      <c r="B32" s="347" t="s">
        <v>162</v>
      </c>
      <c r="C32" s="348">
        <f>IF(C17-E17&lt;0,E17-C17,"-")</f>
        <v>73135531</v>
      </c>
      <c r="D32" s="347" t="s">
        <v>163</v>
      </c>
      <c r="E32" s="348" t="str">
        <f>IF(C17-E17&gt;0,C17-E17,"-")</f>
        <v>-</v>
      </c>
      <c r="F32" s="595"/>
    </row>
    <row r="33" spans="1:6" ht="13.5" thickBot="1">
      <c r="A33" s="341" t="s">
        <v>45</v>
      </c>
      <c r="B33" s="347" t="s">
        <v>565</v>
      </c>
      <c r="C33" s="348">
        <f>IF(C31-E31&lt;0,E31-C31,"-")</f>
        <v>66296442</v>
      </c>
      <c r="D33" s="347" t="s">
        <v>566</v>
      </c>
      <c r="E33" s="348" t="str">
        <f>IF(C31-E31&gt;0,C31-E31,"-")</f>
        <v>-</v>
      </c>
      <c r="F33" s="595"/>
    </row>
  </sheetData>
  <sheetProtection sheet="1" objects="1" scenarios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6" t="s">
        <v>144</v>
      </c>
      <c r="E1" s="129" t="s">
        <v>148</v>
      </c>
    </row>
    <row r="3" spans="1:5" ht="12.75">
      <c r="A3" s="134"/>
      <c r="B3" s="135"/>
      <c r="C3" s="134"/>
      <c r="D3" s="137"/>
      <c r="E3" s="135"/>
    </row>
    <row r="4" spans="1:5" ht="15.75">
      <c r="A4" s="85" t="str">
        <f>+ÖSSZEFÜGGÉSEK!A5</f>
        <v>2019. évi előirányzat BEVÉTELEK</v>
      </c>
      <c r="B4" s="136"/>
      <c r="C4" s="145"/>
      <c r="D4" s="137"/>
      <c r="E4" s="135"/>
    </row>
    <row r="5" spans="1:5" ht="12.75">
      <c r="A5" s="134"/>
      <c r="B5" s="135"/>
      <c r="C5" s="134"/>
      <c r="D5" s="137"/>
      <c r="E5" s="135"/>
    </row>
    <row r="6" spans="1:5" ht="12.75">
      <c r="A6" s="134" t="s">
        <v>542</v>
      </c>
      <c r="B6" s="135">
        <f>+'1.1.sz.mell.'!C62</f>
        <v>542222486</v>
      </c>
      <c r="C6" s="134" t="s">
        <v>483</v>
      </c>
      <c r="D6" s="137">
        <f>+'2.1.sz.mell  '!C18+'2.2.sz.mell  '!C17</f>
        <v>542222486</v>
      </c>
      <c r="E6" s="135">
        <f aca="true" t="shared" si="0" ref="E6:E15">+B6-D6</f>
        <v>0</v>
      </c>
    </row>
    <row r="7" spans="1:5" ht="12.75">
      <c r="A7" s="134" t="s">
        <v>543</v>
      </c>
      <c r="B7" s="135">
        <f>+'1.1.sz.mell.'!C86</f>
        <v>126176907</v>
      </c>
      <c r="C7" s="134" t="s">
        <v>484</v>
      </c>
      <c r="D7" s="137">
        <f>+'2.1.sz.mell  '!C29+'2.2.sz.mell  '!C30</f>
        <v>126176907</v>
      </c>
      <c r="E7" s="135">
        <f t="shared" si="0"/>
        <v>0</v>
      </c>
    </row>
    <row r="8" spans="1:5" ht="12.75">
      <c r="A8" s="134" t="s">
        <v>544</v>
      </c>
      <c r="B8" s="135">
        <f>+'1.1.sz.mell.'!C87</f>
        <v>668399393</v>
      </c>
      <c r="C8" s="134" t="s">
        <v>485</v>
      </c>
      <c r="D8" s="137">
        <f>+'2.1.sz.mell  '!C30+'2.2.sz.mell  '!C31</f>
        <v>668399393</v>
      </c>
      <c r="E8" s="135">
        <f t="shared" si="0"/>
        <v>0</v>
      </c>
    </row>
    <row r="9" spans="1:5" ht="12.75">
      <c r="A9" s="134"/>
      <c r="B9" s="135"/>
      <c r="C9" s="134"/>
      <c r="D9" s="137"/>
      <c r="E9" s="135"/>
    </row>
    <row r="10" spans="1:5" ht="12.75">
      <c r="A10" s="134"/>
      <c r="B10" s="135"/>
      <c r="C10" s="134"/>
      <c r="D10" s="137"/>
      <c r="E10" s="135"/>
    </row>
    <row r="11" spans="1:5" ht="15.75">
      <c r="A11" s="85" t="str">
        <f>+ÖSSZEFÜGGÉSEK!A12</f>
        <v>2019. évi előirányzat KIADÁSOK</v>
      </c>
      <c r="B11" s="136"/>
      <c r="C11" s="145"/>
      <c r="D11" s="137"/>
      <c r="E11" s="135"/>
    </row>
    <row r="12" spans="1:5" ht="12.75">
      <c r="A12" s="134"/>
      <c r="B12" s="135"/>
      <c r="C12" s="134"/>
      <c r="D12" s="137"/>
      <c r="E12" s="135"/>
    </row>
    <row r="13" spans="1:5" ht="12.75">
      <c r="A13" s="134" t="s">
        <v>545</v>
      </c>
      <c r="B13" s="135">
        <f>+'1.1.sz.mell.'!C128</f>
        <v>664286766</v>
      </c>
      <c r="C13" s="134" t="s">
        <v>486</v>
      </c>
      <c r="D13" s="137">
        <f>+'2.1.sz.mell  '!E18+'2.2.sz.mell  '!E17</f>
        <v>664286766</v>
      </c>
      <c r="E13" s="135">
        <f t="shared" si="0"/>
        <v>0</v>
      </c>
    </row>
    <row r="14" spans="1:5" ht="12.75">
      <c r="A14" s="134" t="s">
        <v>546</v>
      </c>
      <c r="B14" s="135">
        <f>+'1.1.sz.mell.'!C153</f>
        <v>4112627</v>
      </c>
      <c r="C14" s="134" t="s">
        <v>487</v>
      </c>
      <c r="D14" s="137">
        <f>+'2.1.sz.mell  '!E29+'2.2.sz.mell  '!E30</f>
        <v>4112627</v>
      </c>
      <c r="E14" s="135">
        <f t="shared" si="0"/>
        <v>0</v>
      </c>
    </row>
    <row r="15" spans="1:5" ht="12.75">
      <c r="A15" s="134" t="s">
        <v>547</v>
      </c>
      <c r="B15" s="135">
        <f>+'1.1.sz.mell.'!C154</f>
        <v>668399393</v>
      </c>
      <c r="C15" s="134" t="s">
        <v>488</v>
      </c>
      <c r="D15" s="137">
        <f>+'2.1.sz.mell  '!E30+'2.2.sz.mell  '!E31</f>
        <v>668399393</v>
      </c>
      <c r="E15" s="135">
        <f t="shared" si="0"/>
        <v>0</v>
      </c>
    </row>
    <row r="16" spans="1:5" ht="12.75">
      <c r="A16" s="127"/>
      <c r="B16" s="127"/>
      <c r="C16" s="134"/>
      <c r="D16" s="137"/>
      <c r="E16" s="128"/>
    </row>
    <row r="17" spans="1:5" ht="12.75">
      <c r="A17" s="127"/>
      <c r="B17" s="127"/>
      <c r="C17" s="127"/>
      <c r="D17" s="127"/>
      <c r="E17" s="127"/>
    </row>
    <row r="18" spans="1:5" ht="12.75">
      <c r="A18" s="127"/>
      <c r="B18" s="127"/>
      <c r="C18" s="127"/>
      <c r="D18" s="127"/>
      <c r="E18" s="127"/>
    </row>
    <row r="19" spans="1:5" ht="12.75">
      <c r="A19" s="127"/>
      <c r="B19" s="127"/>
      <c r="C19" s="127"/>
      <c r="D19" s="127"/>
      <c r="E19" s="127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B3" sqref="B3:B4"/>
    </sheetView>
  </sheetViews>
  <sheetFormatPr defaultColWidth="9.00390625" defaultRowHeight="12.75"/>
  <cols>
    <col min="1" max="1" width="5.625" style="148" customWidth="1"/>
    <col min="2" max="2" width="35.625" style="148" customWidth="1"/>
    <col min="3" max="6" width="14.00390625" style="148" customWidth="1"/>
    <col min="7" max="16384" width="9.375" style="148" customWidth="1"/>
  </cols>
  <sheetData>
    <row r="1" spans="1:6" ht="33" customHeight="1">
      <c r="A1" s="599" t="s">
        <v>607</v>
      </c>
      <c r="B1" s="599"/>
      <c r="C1" s="599"/>
      <c r="D1" s="599"/>
      <c r="E1" s="599"/>
      <c r="F1" s="599"/>
    </row>
    <row r="2" spans="1:7" ht="15.75" customHeight="1" thickBot="1">
      <c r="A2" s="149"/>
      <c r="B2" s="149"/>
      <c r="C2" s="600"/>
      <c r="D2" s="600"/>
      <c r="E2" s="607" t="str">
        <f>'2.2.sz.mell  '!E2</f>
        <v>Forintban!</v>
      </c>
      <c r="F2" s="607"/>
      <c r="G2" s="155"/>
    </row>
    <row r="3" spans="1:6" ht="63" customHeight="1">
      <c r="A3" s="603" t="s">
        <v>16</v>
      </c>
      <c r="B3" s="605" t="s">
        <v>190</v>
      </c>
      <c r="C3" s="605" t="s">
        <v>246</v>
      </c>
      <c r="D3" s="605"/>
      <c r="E3" s="605"/>
      <c r="F3" s="601" t="s">
        <v>498</v>
      </c>
    </row>
    <row r="4" spans="1:6" ht="15.75" thickBot="1">
      <c r="A4" s="604"/>
      <c r="B4" s="606"/>
      <c r="C4" s="495">
        <f>+LEFT(ÖSSZEFÜGGÉSEK!A5,4)+1</f>
        <v>2020</v>
      </c>
      <c r="D4" s="495">
        <f>+C4+1</f>
        <v>2021</v>
      </c>
      <c r="E4" s="495">
        <f>+D4+1</f>
        <v>2022</v>
      </c>
      <c r="F4" s="602"/>
    </row>
    <row r="5" spans="1:6" ht="15.75" thickBot="1">
      <c r="A5" s="152"/>
      <c r="B5" s="153" t="s">
        <v>489</v>
      </c>
      <c r="C5" s="153" t="s">
        <v>490</v>
      </c>
      <c r="D5" s="153" t="s">
        <v>491</v>
      </c>
      <c r="E5" s="153" t="s">
        <v>493</v>
      </c>
      <c r="F5" s="154" t="s">
        <v>492</v>
      </c>
    </row>
    <row r="6" spans="1:6" ht="15">
      <c r="A6" s="151" t="s">
        <v>18</v>
      </c>
      <c r="B6" s="171"/>
      <c r="C6" s="537"/>
      <c r="D6" s="537"/>
      <c r="E6" s="537"/>
      <c r="F6" s="538">
        <f>SUM(C6:E6)</f>
        <v>0</v>
      </c>
    </row>
    <row r="7" spans="1:6" ht="15">
      <c r="A7" s="150" t="s">
        <v>19</v>
      </c>
      <c r="B7" s="172"/>
      <c r="C7" s="539"/>
      <c r="D7" s="539"/>
      <c r="E7" s="539"/>
      <c r="F7" s="540">
        <f>SUM(C7:E7)</f>
        <v>0</v>
      </c>
    </row>
    <row r="8" spans="1:6" ht="15">
      <c r="A8" s="150" t="s">
        <v>20</v>
      </c>
      <c r="B8" s="172"/>
      <c r="C8" s="539"/>
      <c r="D8" s="539"/>
      <c r="E8" s="539"/>
      <c r="F8" s="540">
        <f>SUM(C8:E8)</f>
        <v>0</v>
      </c>
    </row>
    <row r="9" spans="1:6" ht="15">
      <c r="A9" s="150" t="s">
        <v>21</v>
      </c>
      <c r="B9" s="172"/>
      <c r="C9" s="539"/>
      <c r="D9" s="539"/>
      <c r="E9" s="539"/>
      <c r="F9" s="540">
        <f>SUM(C9:E9)</f>
        <v>0</v>
      </c>
    </row>
    <row r="10" spans="1:6" ht="15.75" thickBot="1">
      <c r="A10" s="156" t="s">
        <v>22</v>
      </c>
      <c r="B10" s="173"/>
      <c r="C10" s="541"/>
      <c r="D10" s="541"/>
      <c r="E10" s="541"/>
      <c r="F10" s="540">
        <f>SUM(C10:E10)</f>
        <v>0</v>
      </c>
    </row>
    <row r="11" spans="1:6" s="482" customFormat="1" ht="15" thickBot="1">
      <c r="A11" s="481" t="s">
        <v>23</v>
      </c>
      <c r="B11" s="157" t="s">
        <v>191</v>
      </c>
      <c r="C11" s="542">
        <f>SUM(C6:C10)</f>
        <v>0</v>
      </c>
      <c r="D11" s="542">
        <f>SUM(D6:D10)</f>
        <v>0</v>
      </c>
      <c r="E11" s="542">
        <f>SUM(E6:E10)</f>
        <v>0</v>
      </c>
      <c r="F11" s="543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...../2018.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Kocsis Anikó</cp:lastModifiedBy>
  <cp:lastPrinted>2019-02-13T13:58:55Z</cp:lastPrinted>
  <dcterms:created xsi:type="dcterms:W3CDTF">1999-10-30T10:30:45Z</dcterms:created>
  <dcterms:modified xsi:type="dcterms:W3CDTF">2019-02-13T14:51:03Z</dcterms:modified>
  <cp:category/>
  <cp:version/>
  <cp:contentType/>
  <cp:contentStatus/>
</cp:coreProperties>
</file>